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110" activeTab="2"/>
  </bookViews>
  <sheets>
    <sheet name="สกอ." sheetId="1" r:id="rId1"/>
    <sheet name="สมศ." sheetId="2" r:id="rId2"/>
    <sheet name="คำชี้แจง สมศ." sheetId="3" r:id="rId3"/>
    <sheet name="คำชี้แจง สกอ." sheetId="4" r:id="rId4"/>
    <sheet name="Sheet1" sheetId="5" r:id="rId5"/>
  </sheets>
  <definedNames>
    <definedName name="_xlnm.Print_Area" localSheetId="0">'สกอ.'!$A$1:$R$63</definedName>
    <definedName name="_xlnm.Print_Area" localSheetId="1">'สมศ.'!$A$1:$K$88</definedName>
    <definedName name="_xlnm.Print_Titles" localSheetId="0">'สกอ.'!$4:$5</definedName>
  </definedNames>
  <calcPr fullCalcOnLoad="1"/>
</workbook>
</file>

<file path=xl/sharedStrings.xml><?xml version="1.0" encoding="utf-8"?>
<sst xmlns="http://schemas.openxmlformats.org/spreadsheetml/2006/main" count="194" uniqueCount="148">
  <si>
    <t>องค์ประกอบที่ 1 ปรัชญา ปณิธาน วัตถุประสงค์ และแผนดำเนินการ (1)</t>
  </si>
  <si>
    <t>1.1 กระบวนการพัฒนาแผน</t>
  </si>
  <si>
    <t>องค์ประกอบที่ 2 การผลิตบัณฑิต (8)</t>
  </si>
  <si>
    <t>2.1 ระบบและกลไกการพัฒนาและบริหารหลักสูตร</t>
  </si>
  <si>
    <t xml:space="preserve">2.2 อาจารย์ประจำที่มีคุณวุฒิปริญญาเอก </t>
  </si>
  <si>
    <t xml:space="preserve">2.3 อาจารย์ประจำที่ดำรงตำแหน่งทางวิชาการ </t>
  </si>
  <si>
    <t>2.4 ระบบการพัฒนาคณาจารย์และบุคลากรสายสนับสนุน</t>
  </si>
  <si>
    <t>2.5 ห้องสมุด อุปกรณ์การศึกษา และสภาพแวดล้อมการเรียนรู้</t>
  </si>
  <si>
    <t>2.6 ระบบและกลไกการจัดการเรียนการสอน</t>
  </si>
  <si>
    <t>2.7 ระบบและกลไกการพัฒนาสัมฤทธิผลการเรียนตามคุณลักษณะของบัณฑิต</t>
  </si>
  <si>
    <t>2.8 ระดับความสำเร็จของการเสริมสร้างคุณธรรมจริยธรรมที่จัดให้กับนักศึกษา</t>
  </si>
  <si>
    <t>องค์ประกอบที่ 3 กิจกรรมการพัฒนานักศึกษา (2)</t>
  </si>
  <si>
    <t>3.1 ระบบและกลไกการให้คำปรึกษาและบริการด้านข้อมูลข่าวสาร</t>
  </si>
  <si>
    <t>3.2 ระบบและกลไกการส่งเสริมกิจกรรมนักศึกษา</t>
  </si>
  <si>
    <t>องค์ประกอบที่ 4 การวิจัย (3)</t>
  </si>
  <si>
    <t xml:space="preserve">4.1 ระบบและกลไกการพัฒนางานวิจัยหรืองานสร้างสรรค์  </t>
  </si>
  <si>
    <t>4.2 ระบบและกลไกการจัดการความรู้จากงานวิจัยหรืองานสร้างสรรค์</t>
  </si>
  <si>
    <t>4.3 เงินสนับสนุนงานวิจัยและงานสร้างสรรค์ต่อจำนวนอาจารย์ประจำและนักวิจัย</t>
  </si>
  <si>
    <t>องค์ประกอบที่ 5 การบริการทางวิชาการแก่สังคม (2)</t>
  </si>
  <si>
    <t>5.1 ระบบและกลไกการบริการทางวิชาการแก่สังคม</t>
  </si>
  <si>
    <t>5.2 กระบวนการบริการทางวิชาการให้เกิดประโยชน์ต่อสังคม</t>
  </si>
  <si>
    <t>องค์ประกอบที่ 6 การทำนุบำรุงศิลปะและวัฒนธรรม (1)</t>
  </si>
  <si>
    <t>6.1 ระบบและกลไกการทำนุบำรุงศิลปวัฒนธรรม</t>
  </si>
  <si>
    <t>องค์ประกอบที่ 7 การบริหารและการจัดการ (4)</t>
  </si>
  <si>
    <t>7.1 ภาวะผู้นำของสภาสถาบันและผู้บริหารทุกระดับของสถาบัน</t>
  </si>
  <si>
    <t>7.2 การพัฒนาสถาบันสู่สถาบันเรียนรู้</t>
  </si>
  <si>
    <t xml:space="preserve">7.3 ระบบสารสนเทศเพื่อการบริหารและการตัดสินใจ </t>
  </si>
  <si>
    <t>7.4 ระบบบริหารความเสี่ยง</t>
  </si>
  <si>
    <t>องค์ประกอบที่ 8 การเงินและงบประมาณ (1)</t>
  </si>
  <si>
    <t>8.1 ระบบและกลไกการเงินและงบประมาณ</t>
  </si>
  <si>
    <t>องค์ประกอบที่ 9 ระบบและกลไกการประกันคุณภาพ (1)</t>
  </si>
  <si>
    <t>9.1 ระบบและกลไกการประกันคุณภาพการศึกษาภายใน</t>
  </si>
  <si>
    <t>องค์ประกอบที่ 10 สถานศึกษา 3 ดี (3D) (2)</t>
  </si>
  <si>
    <t>10.1  การบริหารจัดการสถานศึกษา 3 ดี</t>
  </si>
  <si>
    <t>องค์ประกอบและตัวบ่งชี้</t>
  </si>
  <si>
    <t>คะแนน</t>
  </si>
  <si>
    <t>คิดคะแนน
เทียบเกณฑ์</t>
  </si>
  <si>
    <t>คะแนน
(ระดับ)</t>
  </si>
  <si>
    <t>จำนวนข้อ
ที่ทำได้</t>
  </si>
  <si>
    <t>คณะ...............................</t>
  </si>
  <si>
    <t>(กลุ่มสาขาวิชาวิทยาศาสตร์และเทคโนโลยี 180,000 บาท)</t>
  </si>
  <si>
    <t>(กลุ่มสาขาวิชาวิทยาศาสตร์สุขภาพ 150,000 บาท)</t>
  </si>
  <si>
    <t>(กลุ่มสาขาวิชามนุษยศาสตร์และสังคมศาสตร์ 7,500 บาท)</t>
  </si>
  <si>
    <t>กรณีที่ 1 ร้อยละของอาจารย์ประจำที่มีวุฒิปริญญาเอก</t>
  </si>
  <si>
    <t>กรณีที่ 1 ร้อยละของอาจารย์ประจำที่ดำรงตำแหน่งทางวิชาการ</t>
  </si>
  <si>
    <t>กรณีที่ 2 ค่าการเพิ่มขึ้นของอาจารย์ประจำที่มีวุฒิปริญญาเอก</t>
  </si>
  <si>
    <t>กรณีที่ 2 ค่าการเพิ่มขึ้นของอาจารย์ประจำที่ดำรงตำแหน่งทางวิชาการ</t>
  </si>
  <si>
    <t>ค่าเฉลี่ย 9 องค์ประกอบ</t>
  </si>
  <si>
    <t>กรณีที่ 1 ไม่เปิดหลักสูตรระดับบัณฑิตศึกษา</t>
  </si>
  <si>
    <t>กรณีที่ 2 เปิดหลักสูตรระดับบัณฑิตศึกษา</t>
  </si>
  <si>
    <t>อาจารย์ป.เอก</t>
  </si>
  <si>
    <t>อาจารย์ทั้งหมด</t>
  </si>
  <si>
    <t>ร้อยละปีก่อนหน้า</t>
  </si>
  <si>
    <t>ร้อยละปีปัจจุบัน</t>
  </si>
  <si>
    <t>รศ.+ศ.</t>
  </si>
  <si>
    <t>เงินสนับสนุน</t>
  </si>
  <si>
    <t>อาจารย์+นักวิจัย</t>
  </si>
  <si>
    <t>10.2  ผลที่เกิดกับผู้เรียนตามนโยบาย 3 ดี (3D) มีความรู้ เจตนคติที่ดี ตลอดจนเกิดพฤติกรรม</t>
  </si>
  <si>
    <t>จำนวนด้าน</t>
  </si>
  <si>
    <t>เชิงคุณภาพ</t>
  </si>
  <si>
    <t>(ระบุเลข 1 ในข้อที่มีการดำเนินงาน)</t>
  </si>
  <si>
    <t>เชิงปริมาณ</t>
  </si>
  <si>
    <t>ตั้ง</t>
  </si>
  <si>
    <t>หาร</t>
  </si>
  <si>
    <t>ดำเนินงาน</t>
  </si>
  <si>
    <t>ผลการ
ดำเนินงาน</t>
  </si>
  <si>
    <t>ข้อมูล</t>
  </si>
  <si>
    <r>
      <t>1. ตัวบ่งชี้เชิงปริมาณกรอกข้อมูลผลการดำเนินงานลงใน</t>
    </r>
    <r>
      <rPr>
        <b/>
        <sz val="10"/>
        <color indexed="44"/>
        <rFont val="Arial"/>
        <family val="2"/>
      </rPr>
      <t>ช่องสีฟ้า</t>
    </r>
    <r>
      <rPr>
        <sz val="10"/>
        <rFont val="Arial"/>
        <family val="2"/>
      </rPr>
      <t>ของ</t>
    </r>
    <r>
      <rPr>
        <b/>
        <sz val="10"/>
        <color indexed="47"/>
        <rFont val="Arial"/>
        <family val="2"/>
      </rPr>
      <t>คอลัมภ์เชิงปริมาณ</t>
    </r>
  </si>
  <si>
    <t>3. ระบบคำนวณคะแนน และผลการประเมินให้</t>
  </si>
  <si>
    <r>
      <t>2. ตัวบ่งชี้เชิงคุณภาพกรอกเลข 1 ใน</t>
    </r>
    <r>
      <rPr>
        <b/>
        <sz val="10"/>
        <color indexed="44"/>
        <rFont val="Arial"/>
        <family val="2"/>
      </rPr>
      <t>ช่องสีฟ้า</t>
    </r>
    <r>
      <rPr>
        <sz val="10"/>
        <rFont val="Arial"/>
        <family val="2"/>
      </rPr>
      <t>ที่มีการดำเนินงาน</t>
    </r>
    <r>
      <rPr>
        <sz val="10"/>
        <color indexed="8"/>
        <rFont val="Arial"/>
        <family val="2"/>
      </rPr>
      <t>ของ</t>
    </r>
    <r>
      <rPr>
        <b/>
        <sz val="10"/>
        <color indexed="45"/>
        <rFont val="Arial"/>
        <family val="2"/>
      </rPr>
      <t>คอลัมภ์เชิงคุณภาพ</t>
    </r>
  </si>
  <si>
    <r>
      <t>5. ตัวบ่งชี้ที่ 2.2 และ 2.3 ให้เลือกประเมินเพียงกรณีเดียวที่มีผลการดำเนินงานดีที่สุดเมื่อเทียบเกณฑ์การประเมิน</t>
    </r>
  </si>
  <si>
    <t>4. ตัวบ่งชี้ที่ 2.1 และ 4.3 ให้เลือกประเมินเพียงกรณีเดียวที่ตรงตามบริบทของคณะ</t>
  </si>
  <si>
    <t>ตารางแสดงผลการดำเนินงาน และผลการประเมินคุณตามองค์ประกอบและตัวบ่งชี้ กาประเมินคุณภาพภายในของ สกอ. ปีการศึกษา 2553 ระดับคณะ</t>
  </si>
  <si>
    <t>ตัวบ่งชี้ สกอ.</t>
  </si>
  <si>
    <t>ตารางแสดงผลการดำเนินงาน และผลการประเมินคุณตามองค์ประกอบและตัวบ่งชี้ กาประเมินคุณภาพภายในของ สกอ./ก.พ.ร. ปีการศึกษา 2553 ระดับคณะ</t>
  </si>
  <si>
    <t>แก้ไข 21 มี.ค. 54 เวลา 15.55 น.</t>
  </si>
  <si>
    <t>ภาพรวม</t>
  </si>
  <si>
    <t>ตัวบ่งชี้พันธกิจหลักของสถาบัน (ตัวบ่งชี้ที่ 1- 11)</t>
  </si>
  <si>
    <t>18.2 ยกระดับคุณภาพชีวิตของชาวใต้</t>
  </si>
  <si>
    <t>18.1 การจัดการทรัพยากรที่ยั่งยืน</t>
  </si>
  <si>
    <t>18. ผลการชี้นำ ป้องกัน หรือแก้ปัญหาของสังคมในด้านต่างๆ</t>
  </si>
  <si>
    <t>ตัวบ่งชี้มาตรการส่งเสริม</t>
  </si>
  <si>
    <t>17. ผลการพัฒนาตามจุดเน้นและจุดเด่นที่ส่งผลสะท้อนเป็นเอกลักษณ์ของสถาบัน</t>
  </si>
  <si>
    <t>16. การพัฒนาให้บรรลุตามปรัชญา ปณิธาน พันธกิจและวัตถุประสงค์ของการจัดตั้งสถาบัน</t>
  </si>
  <si>
    <t>ตัวบ่งชี้อัตลักษณ์</t>
  </si>
  <si>
    <t>15. ผลประเมินการประกันคุณภาพภายในรับรองโดยต้นสังกัด</t>
  </si>
  <si>
    <t>ด้านการพัฒนาและประกันคุณภาพภายใน</t>
  </si>
  <si>
    <t>อาจารย์ปฏิบัติงานจริง</t>
  </si>
  <si>
    <t>ศาสตราจารย์-เอก</t>
  </si>
  <si>
    <t>ศาสตราจารย์-โท</t>
  </si>
  <si>
    <t>ศาสตราจารย์-ตรี</t>
  </si>
  <si>
    <t>รองศาสตราจารย์-เอก</t>
  </si>
  <si>
    <t>รองศาสตราจารย์-โท</t>
  </si>
  <si>
    <t>รองศาสตราจารย์-ตรี</t>
  </si>
  <si>
    <t>ผู้ช่วยศาสตราจารย์-เอก</t>
  </si>
  <si>
    <t>ผู้ช่วยศาสตราจารย์-โท</t>
  </si>
  <si>
    <t>ผู้ช่วยศาสตราจารย์-ตรี</t>
  </si>
  <si>
    <t>อาจารย์-เอก</t>
  </si>
  <si>
    <t>อาจารย์-โท</t>
  </si>
  <si>
    <t>อาจารย์-ตรี</t>
  </si>
  <si>
    <t>ถ่วงน้ำหนักของอาจารย์</t>
  </si>
  <si>
    <t>14. การพัฒนาคณาจารย์</t>
  </si>
  <si>
    <t>13. การปฏิบัติตามบทบาทหน้าที่ของผู้บริหารสถาบัน</t>
  </si>
  <si>
    <t>12. การปฏิบัติตามบทบาทหน้าที่ของสภาสถาบัน</t>
  </si>
  <si>
    <t>ด้านการบริหารและพัฒนาสถาบัน</t>
  </si>
  <si>
    <t>11. การพัฒนาสุนทรียภาพในมิติทางศิลปะและวัฒนธรรม</t>
  </si>
  <si>
    <t>10. การส่งเสริมและสนับสนุนด้านศิลปะและวัฒนธรรม</t>
  </si>
  <si>
    <t>ด้านการทำนุบำรุงศิลปะและวัฒนธรรม</t>
  </si>
  <si>
    <t>9. การเรียนรู้และเสริมสร้างความเข้มแข็งของชุมชนหรือองค์กรภายนอก</t>
  </si>
  <si>
    <t>8. ผลการนำความรู้และประสบการณ์จากการให้บริการวิชาการมาใช้ในการพัฒนาการเรียนการสอนหรือการวิจัย</t>
  </si>
  <si>
    <t>ด้านการบริการวิชาการแก่สังคม</t>
  </si>
  <si>
    <t>อาจารย์และนักวิจัยทั้งหมด</t>
  </si>
  <si>
    <t>กรณีที่ 4</t>
  </si>
  <si>
    <t>กรณีที่ 3</t>
  </si>
  <si>
    <t>กรณีที่ 2</t>
  </si>
  <si>
    <t>กรณีที่ 1</t>
  </si>
  <si>
    <t>ถ่วงน้ำหนักผลงานฯ</t>
  </si>
  <si>
    <t>7. ผลงานวิชาการที่ได้รับการรับรองคุณภาพ</t>
  </si>
  <si>
    <t>จำนวนงานวิจัย/สร้างสรรค์</t>
  </si>
  <si>
    <t>6. งานวิจัยหรืองานสร้างสรรค์ที่นำไปใช้ประโยชน์</t>
  </si>
  <si>
    <t>กรณีที่ 5</t>
  </si>
  <si>
    <t>กลุ่มสาขาวิชามนุษยศาสตร์และสังคมศาสตร์</t>
  </si>
  <si>
    <t>กลุ่มสาขาวิชาวิทยาศาสตร์และเทคโนโลยี</t>
  </si>
  <si>
    <t>กลุ่มสาขาวิชาวิทยาศาสตร์สุขภาพ</t>
  </si>
  <si>
    <t>5. งานวิจัยหรืองานสร้างสรรค์ที่ได้รับการตีพิมพ์หรือเผยแพร่</t>
  </si>
  <si>
    <t>ด้านงานวิจัยและงานสร้างสรรค์</t>
  </si>
  <si>
    <t>ผู้สำเร็จการศึกษาป.เอก</t>
  </si>
  <si>
    <t>4. ผลงานของผู้สำเร็จการศึกษาระดับปริญญาเอกที่ได้รับการตีพิมพ์</t>
  </si>
  <si>
    <t>ผู้สำเร็จการศึกษาป.โท</t>
  </si>
  <si>
    <t>3. ผลงานของผู้สำเร็จการศึกษาระดับปริญญาโทที่ได้รับการตีพิมพ์หรือเผยแพร่</t>
  </si>
  <si>
    <t>2. คุณภาพของบัณฑิตปริญญาตรี โทและเอก ตามกรอบมาตรฐานคุณวุฒิอุดมศึกษาแห่งชาติ</t>
  </si>
  <si>
    <t>จำนวนบัณฑิตที่ตอบฯ</t>
  </si>
  <si>
    <t>จำนวนบัณฑิตที่ได้งานทำฯ</t>
  </si>
  <si>
    <t>1. บัณฑิตปริญญาตรีที่ได้งานทำหรือประกอบอาชีพอิสระภายใน 1 ปี</t>
  </si>
  <si>
    <t>ด้านคุณภาพบัณฑิต</t>
  </si>
  <si>
    <t>ตัวบ่งชี้พื้นฐาน</t>
  </si>
  <si>
    <t>ประเมิน</t>
  </si>
  <si>
    <t>ถ่วงน้ำหนัก</t>
  </si>
  <si>
    <t>3 ปีย้อนหลัง</t>
  </si>
  <si>
    <t>ตัวหาร</t>
  </si>
  <si>
    <t>ผลการ</t>
  </si>
  <si>
    <t>ผลการดำเนินงาน</t>
  </si>
  <si>
    <t>ผลรวมข้อมูล</t>
  </si>
  <si>
    <t>ตัวตั้ง</t>
  </si>
  <si>
    <t>ตัวบ่งชี้</t>
  </si>
  <si>
    <t>แบบฟอร์มคำนวณคะแนนผลการประเมินคุณภาพภายนอกรอบสาม ของ สมศ. ระดับคณะ</t>
  </si>
  <si>
    <t>2. ระบบคำนวณคะแนน และผลการประเมินให้</t>
  </si>
  <si>
    <t>1. กรอกผลการดำเนินงานลงในช่องสีฟ้า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</si>
</sst>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000"/>
    <numFmt numFmtId="177" formatCode="0.0000"/>
    <numFmt numFmtId="178" formatCode="0.000"/>
    <numFmt numFmtId="179" formatCode="0.00000000"/>
    <numFmt numFmtId="180" formatCode="0.0000000"/>
    <numFmt numFmtId="181" formatCode="0.000000"/>
    <numFmt numFmtId="182" formatCode="0.0"/>
    <numFmt numFmtId="183" formatCode="#,##0.0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30">
    <font>
      <sz val="11"/>
      <color indexed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Tahoma"/>
      <family val="2"/>
    </font>
    <font>
      <sz val="10"/>
      <color indexed="8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44"/>
      <name val="Arial"/>
      <family val="2"/>
    </font>
    <font>
      <b/>
      <sz val="10"/>
      <color indexed="47"/>
      <name val="Arial"/>
      <family val="2"/>
    </font>
    <font>
      <b/>
      <sz val="10"/>
      <color indexed="45"/>
      <name val="Arial"/>
      <family val="2"/>
    </font>
    <font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5" fillId="3" borderId="0" applyNumberFormat="0" applyBorder="0" applyAlignment="0" applyProtection="0"/>
    <xf numFmtId="0" fontId="5" fillId="20" borderId="1" applyNumberFormat="0" applyAlignment="0" applyProtection="0"/>
    <xf numFmtId="0" fontId="9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7" borderId="1" applyNumberFormat="0" applyAlignment="0" applyProtection="0"/>
    <xf numFmtId="0" fontId="10" fillId="0" borderId="6" applyNumberFormat="0" applyFill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6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6" applyNumberFormat="0" applyFill="0" applyAlignment="0" applyProtection="0"/>
    <xf numFmtId="0" fontId="15" fillId="3" borderId="0" applyNumberFormat="0" applyBorder="0" applyAlignment="0" applyProtection="0"/>
    <xf numFmtId="0" fontId="16" fillId="20" borderId="8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7" borderId="1" applyNumberFormat="0" applyAlignment="0" applyProtection="0"/>
    <xf numFmtId="0" fontId="13" fillId="22" borderId="0" applyNumberFormat="0" applyBorder="0" applyAlignment="0" applyProtection="0"/>
    <xf numFmtId="0" fontId="14" fillId="0" borderId="9" applyNumberFormat="0" applyFill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" fillId="23" borderId="7" applyNumberFormat="0" applyFon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10" xfId="79" applyFont="1" applyFill="1" applyBorder="1" applyAlignment="1">
      <alignment horizontal="center" vertical="center"/>
      <protection/>
    </xf>
    <xf numFmtId="0" fontId="21" fillId="0" borderId="11" xfId="79" applyFont="1" applyFill="1" applyBorder="1" applyAlignment="1">
      <alignment horizontal="center" vertical="center"/>
      <protection/>
    </xf>
    <xf numFmtId="2" fontId="21" fillId="0" borderId="11" xfId="0" applyNumberFormat="1" applyFont="1" applyFill="1" applyBorder="1" applyAlignment="1">
      <alignment horizontal="center" vertical="center" wrapText="1"/>
    </xf>
    <xf numFmtId="0" fontId="2" fillId="24" borderId="10" xfId="79" applyFont="1" applyFill="1" applyBorder="1" applyAlignment="1">
      <alignment horizontal="left" vertical="center" wrapText="1"/>
      <protection/>
    </xf>
    <xf numFmtId="0" fontId="2" fillId="20" borderId="10" xfId="79" applyFont="1" applyFill="1" applyBorder="1" applyAlignment="1">
      <alignment horizontal="center" vertical="center"/>
      <protection/>
    </xf>
    <xf numFmtId="0" fontId="2" fillId="20" borderId="12" xfId="79" applyFont="1" applyFill="1" applyBorder="1" applyAlignment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2" xfId="79" applyFont="1" applyFill="1" applyBorder="1" applyAlignment="1">
      <alignment horizontal="center" vertical="center"/>
      <protection/>
    </xf>
    <xf numFmtId="0" fontId="2" fillId="24" borderId="12" xfId="79" applyFont="1" applyFill="1" applyBorder="1" applyAlignment="1">
      <alignment horizontal="left" vertical="center" wrapText="1"/>
      <protection/>
    </xf>
    <xf numFmtId="0" fontId="2" fillId="24" borderId="11" xfId="79" applyFont="1" applyFill="1" applyBorder="1" applyAlignment="1">
      <alignment horizontal="left" vertical="center" wrapText="1"/>
      <protection/>
    </xf>
    <xf numFmtId="0" fontId="2" fillId="20" borderId="11" xfId="79" applyFont="1" applyFill="1" applyBorder="1" applyAlignment="1">
      <alignment horizontal="center" vertical="center"/>
      <protection/>
    </xf>
    <xf numFmtId="0" fontId="2" fillId="0" borderId="13" xfId="79" applyFont="1" applyFill="1" applyBorder="1" applyAlignment="1">
      <alignment horizontal="center" vertical="center"/>
      <protection/>
    </xf>
    <xf numFmtId="0" fontId="2" fillId="24" borderId="13" xfId="79" applyFont="1" applyFill="1" applyBorder="1" applyAlignment="1">
      <alignment horizontal="right" vertical="center" wrapText="1"/>
      <protection/>
    </xf>
    <xf numFmtId="0" fontId="2" fillId="20" borderId="13" xfId="79" applyFont="1" applyFill="1" applyBorder="1" applyAlignment="1">
      <alignment horizontal="center" vertical="center"/>
      <protection/>
    </xf>
    <xf numFmtId="2" fontId="2" fillId="0" borderId="13" xfId="79" applyNumberFormat="1" applyFont="1" applyFill="1" applyBorder="1" applyAlignment="1">
      <alignment horizontal="center" vertical="center"/>
      <protection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4" xfId="79" applyFont="1" applyFill="1" applyBorder="1" applyAlignment="1">
      <alignment horizontal="center" vertical="center"/>
      <protection/>
    </xf>
    <xf numFmtId="0" fontId="2" fillId="24" borderId="10" xfId="79" applyFont="1" applyFill="1" applyBorder="1" applyAlignment="1">
      <alignment horizontal="right" vertical="center" wrapText="1"/>
      <protection/>
    </xf>
    <xf numFmtId="3" fontId="2" fillId="0" borderId="13" xfId="79" applyNumberFormat="1" applyFont="1" applyFill="1" applyBorder="1" applyAlignment="1">
      <alignment horizontal="center" vertical="center"/>
      <protection/>
    </xf>
    <xf numFmtId="0" fontId="2" fillId="20" borderId="15" xfId="79" applyFont="1" applyFill="1" applyBorder="1" applyAlignment="1">
      <alignment horizontal="center" vertical="center"/>
      <protection/>
    </xf>
    <xf numFmtId="0" fontId="2" fillId="24" borderId="14" xfId="79" applyFont="1" applyFill="1" applyBorder="1" applyAlignment="1">
      <alignment horizontal="right" vertical="center" wrapText="1"/>
      <protection/>
    </xf>
    <xf numFmtId="0" fontId="2" fillId="0" borderId="11" xfId="79" applyFont="1" applyFill="1" applyBorder="1" applyAlignment="1">
      <alignment horizontal="center" vertical="center"/>
      <protection/>
    </xf>
    <xf numFmtId="0" fontId="2" fillId="0" borderId="12" xfId="79" applyFont="1" applyBorder="1" applyAlignment="1">
      <alignment horizontal="left" vertical="center" wrapText="1"/>
      <protection/>
    </xf>
    <xf numFmtId="0" fontId="2" fillId="0" borderId="11" xfId="79" applyFont="1" applyBorder="1" applyAlignment="1">
      <alignment horizontal="left" vertical="center" wrapText="1"/>
      <protection/>
    </xf>
    <xf numFmtId="2" fontId="2" fillId="20" borderId="11" xfId="79" applyNumberFormat="1" applyFont="1" applyFill="1" applyBorder="1" applyAlignment="1">
      <alignment horizontal="center" vertical="center"/>
      <protection/>
    </xf>
    <xf numFmtId="2" fontId="2" fillId="0" borderId="11" xfId="79" applyNumberFormat="1" applyFont="1" applyFill="1" applyBorder="1" applyAlignment="1">
      <alignment horizontal="center" vertical="center"/>
      <protection/>
    </xf>
    <xf numFmtId="0" fontId="21" fillId="3" borderId="16" xfId="79" applyFont="1" applyFill="1" applyBorder="1" applyAlignment="1">
      <alignment horizontal="left" vertical="center"/>
      <protection/>
    </xf>
    <xf numFmtId="0" fontId="2" fillId="3" borderId="17" xfId="79" applyFont="1" applyFill="1" applyBorder="1" applyAlignment="1">
      <alignment horizontal="center" vertical="center"/>
      <protection/>
    </xf>
    <xf numFmtId="0" fontId="2" fillId="3" borderId="18" xfId="79" applyFont="1" applyFill="1" applyBorder="1" applyAlignment="1">
      <alignment horizontal="center" vertical="center"/>
      <protection/>
    </xf>
    <xf numFmtId="0" fontId="2" fillId="3" borderId="19" xfId="79" applyFont="1" applyFill="1" applyBorder="1" applyAlignment="1">
      <alignment horizontal="left" vertical="center"/>
      <protection/>
    </xf>
    <xf numFmtId="0" fontId="2" fillId="3" borderId="20" xfId="79" applyFont="1" applyFill="1" applyBorder="1" applyAlignment="1">
      <alignment horizontal="center" vertical="center"/>
      <protection/>
    </xf>
    <xf numFmtId="0" fontId="2" fillId="3" borderId="21" xfId="79" applyFont="1" applyFill="1" applyBorder="1" applyAlignment="1">
      <alignment horizontal="center" vertical="center"/>
      <protection/>
    </xf>
    <xf numFmtId="2" fontId="21" fillId="3" borderId="10" xfId="79" applyNumberFormat="1" applyFont="1" applyFill="1" applyBorder="1" applyAlignment="1">
      <alignment horizontal="center" vertical="center"/>
      <protection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0" xfId="79" applyFont="1" applyFill="1" applyBorder="1" applyAlignment="1">
      <alignment horizontal="center" vertical="center"/>
      <protection/>
    </xf>
    <xf numFmtId="0" fontId="2" fillId="0" borderId="0" xfId="79" applyFont="1" applyAlignment="1">
      <alignment horizontal="center" vertical="center"/>
      <protection/>
    </xf>
    <xf numFmtId="0" fontId="2" fillId="0" borderId="0" xfId="79" applyFont="1" applyAlignment="1">
      <alignment horizontal="left" vertical="center"/>
      <protection/>
    </xf>
    <xf numFmtId="0" fontId="22" fillId="0" borderId="0" xfId="79" applyFont="1" applyFill="1" applyBorder="1" applyAlignment="1">
      <alignment horizontal="right" vertical="center"/>
      <protection/>
    </xf>
    <xf numFmtId="1" fontId="2" fillId="20" borderId="13" xfId="79" applyNumberFormat="1" applyFont="1" applyFill="1" applyBorder="1" applyAlignment="1">
      <alignment horizontal="center" vertical="center"/>
      <protection/>
    </xf>
    <xf numFmtId="2" fontId="2" fillId="20" borderId="13" xfId="79" applyNumberFormat="1" applyFont="1" applyFill="1" applyBorder="1" applyAlignment="1">
      <alignment horizontal="center" vertical="center"/>
      <protection/>
    </xf>
    <xf numFmtId="0" fontId="21" fillId="0" borderId="10" xfId="101" applyFont="1" applyFill="1" applyBorder="1" applyAlignment="1">
      <alignment horizontal="center" vertical="center" wrapText="1"/>
      <protection/>
    </xf>
    <xf numFmtId="0" fontId="21" fillId="0" borderId="0" xfId="79" applyFont="1" applyAlignment="1">
      <alignment horizontal="center" vertical="center"/>
      <protection/>
    </xf>
    <xf numFmtId="0" fontId="21" fillId="0" borderId="10" xfId="79" applyFont="1" applyFill="1" applyBorder="1" applyAlignment="1">
      <alignment horizontal="center" vertical="center" wrapText="1"/>
      <protection/>
    </xf>
    <xf numFmtId="0" fontId="21" fillId="0" borderId="0" xfId="100" applyFont="1" applyFill="1" applyAlignment="1">
      <alignment vertical="top"/>
      <protection/>
    </xf>
    <xf numFmtId="0" fontId="2" fillId="0" borderId="0" xfId="100">
      <alignment/>
      <protection/>
    </xf>
    <xf numFmtId="0" fontId="2" fillId="24" borderId="13" xfId="79" applyFont="1" applyFill="1" applyBorder="1" applyAlignment="1">
      <alignment horizontal="center" vertical="center" wrapText="1"/>
      <protection/>
    </xf>
    <xf numFmtId="1" fontId="2" fillId="0" borderId="13" xfId="79" applyNumberFormat="1" applyFont="1" applyFill="1" applyBorder="1" applyAlignment="1">
      <alignment horizontal="center" vertical="center"/>
      <protection/>
    </xf>
    <xf numFmtId="0" fontId="2" fillId="24" borderId="10" xfId="79" applyFont="1" applyFill="1" applyBorder="1" applyAlignment="1">
      <alignment horizontal="center" vertical="center" wrapText="1"/>
      <protection/>
    </xf>
    <xf numFmtId="0" fontId="2" fillId="24" borderId="12" xfId="79" applyFont="1" applyFill="1" applyBorder="1" applyAlignment="1">
      <alignment horizontal="center" vertical="center" wrapText="1"/>
      <protection/>
    </xf>
    <xf numFmtId="0" fontId="2" fillId="8" borderId="10" xfId="79" applyFont="1" applyFill="1" applyBorder="1" applyAlignment="1">
      <alignment horizontal="center" vertical="center"/>
      <protection/>
    </xf>
    <xf numFmtId="0" fontId="2" fillId="8" borderId="13" xfId="79" applyFont="1" applyFill="1" applyBorder="1" applyAlignment="1">
      <alignment horizontal="center" vertical="center"/>
      <protection/>
    </xf>
    <xf numFmtId="1" fontId="2" fillId="8" borderId="12" xfId="79" applyNumberFormat="1" applyFont="1" applyFill="1" applyBorder="1" applyAlignment="1">
      <alignment horizontal="center" vertical="center"/>
      <protection/>
    </xf>
    <xf numFmtId="1" fontId="2" fillId="8" borderId="10" xfId="79" applyNumberFormat="1" applyFont="1" applyFill="1" applyBorder="1" applyAlignment="1">
      <alignment horizontal="center" vertical="center"/>
      <protection/>
    </xf>
    <xf numFmtId="1" fontId="2" fillId="8" borderId="13" xfId="79" applyNumberFormat="1" applyFont="1" applyFill="1" applyBorder="1" applyAlignment="1">
      <alignment horizontal="center" vertical="center"/>
      <protection/>
    </xf>
    <xf numFmtId="0" fontId="2" fillId="8" borderId="12" xfId="79" applyFont="1" applyFill="1" applyBorder="1" applyAlignment="1">
      <alignment horizontal="center" vertical="center"/>
      <protection/>
    </xf>
    <xf numFmtId="3" fontId="2" fillId="8" borderId="13" xfId="79" applyNumberFormat="1" applyFont="1" applyFill="1" applyBorder="1" applyAlignment="1">
      <alignment horizontal="center" vertical="center"/>
      <protection/>
    </xf>
    <xf numFmtId="0" fontId="2" fillId="4" borderId="13" xfId="79" applyFont="1" applyFill="1" applyBorder="1" applyAlignment="1">
      <alignment horizontal="right" vertical="center" wrapText="1"/>
      <protection/>
    </xf>
    <xf numFmtId="3" fontId="2" fillId="8" borderId="10" xfId="79" applyNumberFormat="1" applyFont="1" applyFill="1" applyBorder="1" applyAlignment="1">
      <alignment horizontal="center" vertical="center"/>
      <protection/>
    </xf>
    <xf numFmtId="0" fontId="2" fillId="20" borderId="21" xfId="79" applyFont="1" applyFill="1" applyBorder="1" applyAlignment="1">
      <alignment horizontal="center" vertical="center"/>
      <protection/>
    </xf>
    <xf numFmtId="3" fontId="2" fillId="0" borderId="10" xfId="79" applyNumberFormat="1" applyFont="1" applyFill="1" applyBorder="1" applyAlignment="1">
      <alignment horizontal="center" vertical="center"/>
      <protection/>
    </xf>
    <xf numFmtId="2" fontId="2" fillId="0" borderId="10" xfId="79" applyNumberFormat="1" applyFont="1" applyFill="1" applyBorder="1" applyAlignment="1">
      <alignment horizontal="center" vertical="center"/>
      <protection/>
    </xf>
    <xf numFmtId="0" fontId="2" fillId="4" borderId="11" xfId="79" applyFont="1" applyFill="1" applyBorder="1" applyAlignment="1">
      <alignment horizontal="right" vertical="center" wrapText="1"/>
      <protection/>
    </xf>
    <xf numFmtId="0" fontId="2" fillId="4" borderId="12" xfId="79" applyFont="1" applyFill="1" applyBorder="1" applyAlignment="1">
      <alignment horizontal="right" vertical="center" wrapText="1"/>
      <protection/>
    </xf>
    <xf numFmtId="1" fontId="2" fillId="20" borderId="12" xfId="79" applyNumberFormat="1" applyFont="1" applyFill="1" applyBorder="1" applyAlignment="1">
      <alignment horizontal="center" vertical="center"/>
      <protection/>
    </xf>
    <xf numFmtId="2" fontId="2" fillId="20" borderId="12" xfId="79" applyNumberFormat="1" applyFont="1" applyFill="1" applyBorder="1" applyAlignment="1">
      <alignment horizontal="center" vertical="center"/>
      <protection/>
    </xf>
    <xf numFmtId="0" fontId="2" fillId="5" borderId="12" xfId="79" applyFont="1" applyFill="1" applyBorder="1" applyAlignment="1">
      <alignment horizontal="left" vertical="center" wrapText="1"/>
      <protection/>
    </xf>
    <xf numFmtId="0" fontId="2" fillId="5" borderId="12" xfId="79" applyFont="1" applyFill="1" applyBorder="1" applyAlignment="1">
      <alignment horizontal="center" vertical="center"/>
      <protection/>
    </xf>
    <xf numFmtId="0" fontId="2" fillId="5" borderId="12" xfId="79" applyFont="1" applyFill="1" applyBorder="1" applyAlignment="1">
      <alignment horizontal="center" vertical="center" wrapText="1"/>
      <protection/>
    </xf>
    <xf numFmtId="3" fontId="2" fillId="5" borderId="12" xfId="79" applyNumberFormat="1" applyFont="1" applyFill="1" applyBorder="1" applyAlignment="1">
      <alignment horizontal="center" vertical="center"/>
      <protection/>
    </xf>
    <xf numFmtId="2" fontId="2" fillId="5" borderId="12" xfId="79" applyNumberFormat="1" applyFont="1" applyFill="1" applyBorder="1" applyAlignment="1">
      <alignment horizontal="center" vertical="center"/>
      <protection/>
    </xf>
    <xf numFmtId="0" fontId="21" fillId="22" borderId="22" xfId="79" applyFont="1" applyFill="1" applyBorder="1" applyAlignment="1">
      <alignment horizontal="left" vertical="center" wrapText="1"/>
      <protection/>
    </xf>
    <xf numFmtId="0" fontId="2" fillId="22" borderId="23" xfId="79" applyFont="1" applyFill="1" applyBorder="1" applyAlignment="1">
      <alignment horizontal="center" vertical="center"/>
      <protection/>
    </xf>
    <xf numFmtId="0" fontId="2" fillId="22" borderId="20" xfId="79" applyFont="1" applyFill="1" applyBorder="1" applyAlignment="1">
      <alignment horizontal="center" vertical="center"/>
      <protection/>
    </xf>
    <xf numFmtId="2" fontId="21" fillId="22" borderId="11" xfId="79" applyNumberFormat="1" applyFont="1" applyFill="1" applyBorder="1" applyAlignment="1">
      <alignment horizontal="center" vertical="center"/>
      <protection/>
    </xf>
    <xf numFmtId="0" fontId="2" fillId="24" borderId="21" xfId="79" applyFont="1" applyFill="1" applyBorder="1" applyAlignment="1">
      <alignment horizontal="center" vertical="center" wrapText="1"/>
      <protection/>
    </xf>
    <xf numFmtId="0" fontId="2" fillId="0" borderId="11" xfId="79" applyFont="1" applyBorder="1" applyAlignment="1">
      <alignment horizontal="center" vertical="center" wrapText="1"/>
      <protection/>
    </xf>
    <xf numFmtId="0" fontId="21" fillId="0" borderId="0" xfId="79" applyFont="1" applyAlignment="1">
      <alignment vertical="center"/>
      <protection/>
    </xf>
    <xf numFmtId="0" fontId="2" fillId="0" borderId="11" xfId="79" applyFont="1" applyBorder="1" applyAlignment="1">
      <alignment horizontal="left" vertical="center"/>
      <protection/>
    </xf>
    <xf numFmtId="0" fontId="2" fillId="0" borderId="11" xfId="79" applyFont="1" applyBorder="1" applyAlignment="1">
      <alignment horizontal="center" vertical="center"/>
      <protection/>
    </xf>
    <xf numFmtId="0" fontId="21" fillId="3" borderId="13" xfId="79" applyFont="1" applyFill="1" applyBorder="1" applyAlignment="1">
      <alignment horizontal="center" vertical="center"/>
      <protection/>
    </xf>
    <xf numFmtId="0" fontId="21" fillId="0" borderId="13" xfId="101" applyFont="1" applyFill="1" applyBorder="1" applyAlignment="1">
      <alignment horizontal="center" vertical="center" wrapText="1"/>
      <protection/>
    </xf>
    <xf numFmtId="0" fontId="21" fillId="3" borderId="10" xfId="79" applyFont="1" applyFill="1" applyBorder="1" applyAlignment="1">
      <alignment horizontal="center" vertical="center" wrapText="1"/>
      <protection/>
    </xf>
    <xf numFmtId="0" fontId="21" fillId="3" borderId="12" xfId="79" applyFont="1" applyFill="1" applyBorder="1" applyAlignment="1">
      <alignment horizontal="center" vertical="center"/>
      <protection/>
    </xf>
    <xf numFmtId="0" fontId="21" fillId="3" borderId="12" xfId="79" applyFont="1" applyFill="1" applyBorder="1" applyAlignment="1">
      <alignment horizontal="center" vertical="center" wrapText="1"/>
      <protection/>
    </xf>
    <xf numFmtId="0" fontId="21" fillId="3" borderId="13" xfId="79" applyFont="1" applyFill="1" applyBorder="1" applyAlignment="1">
      <alignment horizontal="center" vertical="center" wrapText="1"/>
      <protection/>
    </xf>
    <xf numFmtId="0" fontId="21" fillId="7" borderId="13" xfId="101" applyFont="1" applyFill="1" applyBorder="1" applyAlignment="1">
      <alignment horizontal="center" vertical="center"/>
      <protection/>
    </xf>
    <xf numFmtId="0" fontId="21" fillId="7" borderId="13" xfId="101" applyFont="1" applyFill="1" applyBorder="1" applyAlignment="1">
      <alignment horizontal="center" vertical="center" wrapText="1"/>
      <protection/>
    </xf>
    <xf numFmtId="0" fontId="21" fillId="7" borderId="10" xfId="101" applyFont="1" applyFill="1" applyBorder="1" applyAlignment="1">
      <alignment horizontal="center" vertical="center"/>
      <protection/>
    </xf>
    <xf numFmtId="0" fontId="21" fillId="7" borderId="10" xfId="101" applyFont="1" applyFill="1" applyBorder="1" applyAlignment="1">
      <alignment horizontal="center" vertical="center" wrapText="1"/>
      <protection/>
    </xf>
    <xf numFmtId="0" fontId="21" fillId="22" borderId="23" xfId="79" applyFont="1" applyFill="1" applyBorder="1" applyAlignment="1">
      <alignment horizontal="center" vertical="center" wrapText="1"/>
      <protection/>
    </xf>
    <xf numFmtId="0" fontId="2" fillId="24" borderId="11" xfId="79" applyFont="1" applyFill="1" applyBorder="1" applyAlignment="1">
      <alignment horizontal="center" vertical="center" wrapText="1"/>
      <protection/>
    </xf>
    <xf numFmtId="0" fontId="21" fillId="22" borderId="20" xfId="79" applyFont="1" applyFill="1" applyBorder="1" applyAlignment="1">
      <alignment horizontal="center" vertical="center" wrapText="1"/>
      <protection/>
    </xf>
    <xf numFmtId="0" fontId="2" fillId="0" borderId="12" xfId="79" applyFont="1" applyBorder="1" applyAlignment="1">
      <alignment horizontal="center" vertical="center" wrapText="1"/>
      <protection/>
    </xf>
    <xf numFmtId="0" fontId="21" fillId="3" borderId="17" xfId="79" applyFont="1" applyFill="1" applyBorder="1" applyAlignment="1">
      <alignment horizontal="center" vertical="center"/>
      <protection/>
    </xf>
    <xf numFmtId="0" fontId="21" fillId="0" borderId="14" xfId="79" applyFont="1" applyFill="1" applyBorder="1" applyAlignment="1">
      <alignment horizontal="center" vertical="center" wrapText="1"/>
      <protection/>
    </xf>
    <xf numFmtId="0" fontId="21" fillId="7" borderId="17" xfId="79" applyFont="1" applyFill="1" applyBorder="1" applyAlignment="1">
      <alignment horizontal="center" vertical="center" wrapText="1"/>
      <protection/>
    </xf>
    <xf numFmtId="0" fontId="21" fillId="7" borderId="19" xfId="79" applyFont="1" applyFill="1" applyBorder="1" applyAlignment="1">
      <alignment horizontal="center" vertical="center" wrapText="1"/>
      <protection/>
    </xf>
    <xf numFmtId="0" fontId="21" fillId="7" borderId="11" xfId="79" applyFont="1" applyFill="1" applyBorder="1" applyAlignment="1">
      <alignment horizontal="center" vertical="center" wrapText="1"/>
      <protection/>
    </xf>
    <xf numFmtId="0" fontId="21" fillId="7" borderId="10" xfId="79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2" fontId="2" fillId="8" borderId="11" xfId="79" applyNumberFormat="1" applyFont="1" applyFill="1" applyBorder="1" applyAlignment="1">
      <alignment horizontal="center" vertical="center"/>
      <protection/>
    </xf>
    <xf numFmtId="0" fontId="2" fillId="3" borderId="13" xfId="79" applyFont="1" applyFill="1" applyBorder="1" applyAlignment="1">
      <alignment horizontal="center" vertical="center"/>
      <protection/>
    </xf>
    <xf numFmtId="0" fontId="2" fillId="7" borderId="23" xfId="79" applyFont="1" applyFill="1" applyBorder="1" applyAlignment="1">
      <alignment horizontal="center" vertical="center"/>
      <protection/>
    </xf>
    <xf numFmtId="0" fontId="2" fillId="0" borderId="17" xfId="79" applyFont="1" applyBorder="1" applyAlignment="1">
      <alignment horizontal="center" vertical="center"/>
      <protection/>
    </xf>
    <xf numFmtId="0" fontId="2" fillId="0" borderId="24" xfId="79" applyFont="1" applyFill="1" applyBorder="1" applyAlignment="1">
      <alignment horizontal="center" vertical="center"/>
      <protection/>
    </xf>
    <xf numFmtId="0" fontId="2" fillId="0" borderId="24" xfId="79" applyFont="1" applyBorder="1" applyAlignment="1">
      <alignment horizontal="center" vertical="center"/>
      <protection/>
    </xf>
    <xf numFmtId="0" fontId="2" fillId="0" borderId="20" xfId="79" applyFont="1" applyFill="1" applyBorder="1" applyAlignment="1">
      <alignment horizontal="center" vertical="center"/>
      <protection/>
    </xf>
    <xf numFmtId="0" fontId="2" fillId="0" borderId="20" xfId="79" applyFont="1" applyBorder="1" applyAlignment="1">
      <alignment horizontal="center" vertical="center"/>
      <protection/>
    </xf>
    <xf numFmtId="0" fontId="2" fillId="0" borderId="17" xfId="79" applyFont="1" applyFill="1" applyBorder="1" applyAlignment="1">
      <alignment horizontal="center" vertical="center"/>
      <protection/>
    </xf>
    <xf numFmtId="0" fontId="2" fillId="0" borderId="25" xfId="79" applyFont="1" applyFill="1" applyBorder="1" applyAlignment="1">
      <alignment horizontal="center" vertical="center"/>
      <protection/>
    </xf>
    <xf numFmtId="0" fontId="2" fillId="0" borderId="25" xfId="79" applyFont="1" applyBorder="1" applyAlignment="1">
      <alignment horizontal="center" vertical="center"/>
      <protection/>
    </xf>
    <xf numFmtId="0" fontId="2" fillId="3" borderId="0" xfId="79" applyFont="1" applyFill="1" applyAlignment="1">
      <alignment horizontal="center" vertical="center"/>
      <protection/>
    </xf>
    <xf numFmtId="0" fontId="21" fillId="7" borderId="20" xfId="79" applyFont="1" applyFill="1" applyBorder="1" applyAlignment="1">
      <alignment horizontal="center" vertical="center" wrapText="1"/>
      <protection/>
    </xf>
    <xf numFmtId="0" fontId="21" fillId="7" borderId="20" xfId="101" applyFont="1" applyFill="1" applyBorder="1" applyAlignment="1">
      <alignment horizontal="center" vertical="center" wrapText="1"/>
      <protection/>
    </xf>
    <xf numFmtId="0" fontId="21" fillId="7" borderId="20" xfId="101" applyFont="1" applyFill="1" applyBorder="1" applyAlignment="1">
      <alignment horizontal="center" vertical="center"/>
      <protection/>
    </xf>
    <xf numFmtId="0" fontId="21" fillId="7" borderId="23" xfId="79" applyFont="1" applyFill="1" applyBorder="1" applyAlignment="1">
      <alignment horizontal="center" vertical="center"/>
      <protection/>
    </xf>
    <xf numFmtId="0" fontId="21" fillId="7" borderId="23" xfId="79" applyFont="1" applyFill="1" applyBorder="1" applyAlignment="1">
      <alignment horizontal="center" vertical="center" wrapText="1"/>
      <protection/>
    </xf>
    <xf numFmtId="4" fontId="21" fillId="3" borderId="22" xfId="0" applyNumberFormat="1" applyFont="1" applyFill="1" applyBorder="1" applyAlignment="1">
      <alignment horizontal="center" vertical="top"/>
    </xf>
    <xf numFmtId="4" fontId="21" fillId="3" borderId="23" xfId="0" applyNumberFormat="1" applyFont="1" applyFill="1" applyBorder="1" applyAlignment="1">
      <alignment horizontal="center" vertical="top"/>
    </xf>
    <xf numFmtId="4" fontId="21" fillId="3" borderId="26" xfId="0" applyNumberFormat="1" applyFont="1" applyFill="1" applyBorder="1" applyAlignment="1">
      <alignment horizontal="center" vertical="top"/>
    </xf>
    <xf numFmtId="0" fontId="21" fillId="7" borderId="22" xfId="79" applyFont="1" applyFill="1" applyBorder="1" applyAlignment="1">
      <alignment horizontal="center" vertical="center"/>
      <protection/>
    </xf>
    <xf numFmtId="0" fontId="21" fillId="7" borderId="23" xfId="79" applyFont="1" applyFill="1" applyBorder="1" applyAlignment="1">
      <alignment horizontal="center" vertical="center"/>
      <protection/>
    </xf>
    <xf numFmtId="0" fontId="21" fillId="7" borderId="26" xfId="79" applyFont="1" applyFill="1" applyBorder="1" applyAlignment="1">
      <alignment horizontal="center" vertical="center"/>
      <protection/>
    </xf>
    <xf numFmtId="0" fontId="2" fillId="0" borderId="0" xfId="80" applyFill="1" applyAlignment="1">
      <alignment vertical="top"/>
      <protection/>
    </xf>
    <xf numFmtId="0" fontId="2" fillId="0" borderId="0" xfId="80" applyFill="1" applyAlignment="1">
      <alignment horizontal="center" vertical="top"/>
      <protection/>
    </xf>
    <xf numFmtId="2" fontId="2" fillId="0" borderId="0" xfId="80" applyNumberFormat="1" applyFill="1" applyAlignment="1">
      <alignment vertical="top"/>
      <protection/>
    </xf>
    <xf numFmtId="4" fontId="2" fillId="0" borderId="0" xfId="80" applyNumberFormat="1" applyFill="1" applyAlignment="1">
      <alignment horizontal="center" vertical="top"/>
      <protection/>
    </xf>
    <xf numFmtId="0" fontId="21" fillId="0" borderId="0" xfId="80" applyFont="1" applyFill="1" applyAlignment="1">
      <alignment vertical="top"/>
      <protection/>
    </xf>
    <xf numFmtId="2" fontId="21" fillId="0" borderId="11" xfId="80" applyNumberFormat="1" applyFont="1" applyFill="1" applyBorder="1" applyAlignment="1">
      <alignment horizontal="center" vertical="top" wrapText="1"/>
      <protection/>
    </xf>
    <xf numFmtId="2" fontId="21" fillId="11" borderId="26" xfId="80" applyNumberFormat="1" applyFont="1" applyFill="1" applyBorder="1" applyAlignment="1">
      <alignment horizontal="center" vertical="top" wrapText="1"/>
      <protection/>
    </xf>
    <xf numFmtId="2" fontId="21" fillId="11" borderId="23" xfId="80" applyNumberFormat="1" applyFont="1" applyFill="1" applyBorder="1" applyAlignment="1">
      <alignment horizontal="center" vertical="top" wrapText="1"/>
      <protection/>
    </xf>
    <xf numFmtId="4" fontId="21" fillId="11" borderId="23" xfId="80" applyNumberFormat="1" applyFont="1" applyFill="1" applyBorder="1" applyAlignment="1">
      <alignment horizontal="center" vertical="top"/>
      <protection/>
    </xf>
    <xf numFmtId="4" fontId="21" fillId="11" borderId="23" xfId="80" applyNumberFormat="1" applyFont="1" applyFill="1" applyBorder="1" applyAlignment="1">
      <alignment horizontal="center" vertical="top" wrapText="1"/>
      <protection/>
    </xf>
    <xf numFmtId="0" fontId="21" fillId="11" borderId="23" xfId="80" applyFont="1" applyFill="1" applyBorder="1" applyAlignment="1">
      <alignment horizontal="center" vertical="top" wrapText="1"/>
      <protection/>
    </xf>
    <xf numFmtId="0" fontId="21" fillId="11" borderId="22" xfId="80" applyFont="1" applyFill="1" applyBorder="1" applyAlignment="1">
      <alignment horizontal="left" vertical="top" wrapText="1"/>
      <protection/>
    </xf>
    <xf numFmtId="2" fontId="21" fillId="7" borderId="26" xfId="80" applyNumberFormat="1" applyFont="1" applyFill="1" applyBorder="1" applyAlignment="1">
      <alignment horizontal="center" vertical="top" wrapText="1"/>
      <protection/>
    </xf>
    <xf numFmtId="2" fontId="21" fillId="7" borderId="23" xfId="80" applyNumberFormat="1" applyFont="1" applyFill="1" applyBorder="1" applyAlignment="1">
      <alignment horizontal="center" vertical="top" wrapText="1"/>
      <protection/>
    </xf>
    <xf numFmtId="4" fontId="21" fillId="7" borderId="23" xfId="80" applyNumberFormat="1" applyFont="1" applyFill="1" applyBorder="1" applyAlignment="1">
      <alignment horizontal="center" vertical="top"/>
      <protection/>
    </xf>
    <xf numFmtId="4" fontId="21" fillId="7" borderId="23" xfId="80" applyNumberFormat="1" applyFont="1" applyFill="1" applyBorder="1" applyAlignment="1">
      <alignment horizontal="center" vertical="top" wrapText="1"/>
      <protection/>
    </xf>
    <xf numFmtId="0" fontId="21" fillId="7" borderId="23" xfId="80" applyFont="1" applyFill="1" applyBorder="1" applyAlignment="1">
      <alignment horizontal="center" vertical="top" wrapText="1"/>
      <protection/>
    </xf>
    <xf numFmtId="0" fontId="21" fillId="7" borderId="22" xfId="80" applyFont="1" applyFill="1" applyBorder="1" applyAlignment="1">
      <alignment horizontal="left" vertical="top" wrapText="1"/>
      <protection/>
    </xf>
    <xf numFmtId="0" fontId="2" fillId="0" borderId="13" xfId="80" applyFill="1" applyBorder="1" applyAlignment="1">
      <alignment vertical="top"/>
      <protection/>
    </xf>
    <xf numFmtId="2" fontId="2" fillId="0" borderId="11" xfId="80" applyNumberFormat="1" applyFill="1" applyBorder="1" applyAlignment="1">
      <alignment horizontal="center" vertical="top" wrapText="1"/>
      <protection/>
    </xf>
    <xf numFmtId="2" fontId="2" fillId="8" borderId="11" xfId="80" applyNumberFormat="1" applyFill="1" applyBorder="1" applyAlignment="1">
      <alignment horizontal="center" vertical="top" wrapText="1"/>
      <protection/>
    </xf>
    <xf numFmtId="4" fontId="2" fillId="20" borderId="11" xfId="80" applyNumberFormat="1" applyFill="1" applyBorder="1" applyAlignment="1">
      <alignment horizontal="center" vertical="top"/>
      <protection/>
    </xf>
    <xf numFmtId="4" fontId="2" fillId="20" borderId="11" xfId="80" applyNumberFormat="1" applyFill="1" applyBorder="1" applyAlignment="1">
      <alignment horizontal="center" vertical="top" wrapText="1"/>
      <protection/>
    </xf>
    <xf numFmtId="0" fontId="2" fillId="20" borderId="11" xfId="80" applyFill="1" applyBorder="1" applyAlignment="1">
      <alignment horizontal="center" vertical="top" wrapText="1"/>
      <protection/>
    </xf>
    <xf numFmtId="0" fontId="2" fillId="0" borderId="11" xfId="80" applyFill="1" applyBorder="1" applyAlignment="1">
      <alignment horizontal="left" vertical="top" wrapText="1" indent="1"/>
      <protection/>
    </xf>
    <xf numFmtId="2" fontId="2" fillId="0" borderId="12" xfId="80" applyNumberFormat="1" applyFill="1" applyBorder="1" applyAlignment="1">
      <alignment horizontal="center" vertical="top" wrapText="1"/>
      <protection/>
    </xf>
    <xf numFmtId="2" fontId="2" fillId="8" borderId="12" xfId="80" applyNumberFormat="1" applyFill="1" applyBorder="1" applyAlignment="1">
      <alignment horizontal="center" vertical="top" wrapText="1"/>
      <protection/>
    </xf>
    <xf numFmtId="4" fontId="2" fillId="20" borderId="12" xfId="80" applyNumberFormat="1" applyFill="1" applyBorder="1" applyAlignment="1">
      <alignment horizontal="center" vertical="top"/>
      <protection/>
    </xf>
    <xf numFmtId="4" fontId="2" fillId="20" borderId="12" xfId="80" applyNumberFormat="1" applyFill="1" applyBorder="1" applyAlignment="1">
      <alignment horizontal="center" vertical="top" wrapText="1"/>
      <protection/>
    </xf>
    <xf numFmtId="0" fontId="2" fillId="20" borderId="12" xfId="80" applyFill="1" applyBorder="1" applyAlignment="1">
      <alignment horizontal="center" vertical="top" wrapText="1"/>
      <protection/>
    </xf>
    <xf numFmtId="0" fontId="2" fillId="0" borderId="12" xfId="80" applyFill="1" applyBorder="1" applyAlignment="1">
      <alignment horizontal="left" vertical="top" wrapText="1" indent="1"/>
      <protection/>
    </xf>
    <xf numFmtId="2" fontId="2" fillId="20" borderId="12" xfId="80" applyNumberFormat="1" applyFill="1" applyBorder="1" applyAlignment="1">
      <alignment horizontal="center" vertical="top" wrapText="1"/>
      <protection/>
    </xf>
    <xf numFmtId="0" fontId="2" fillId="20" borderId="12" xfId="80" applyFill="1" applyBorder="1" applyAlignment="1">
      <alignment vertical="top" wrapText="1"/>
      <protection/>
    </xf>
    <xf numFmtId="2" fontId="21" fillId="25" borderId="12" xfId="80" applyNumberFormat="1" applyFont="1" applyFill="1" applyBorder="1" applyAlignment="1">
      <alignment horizontal="center" vertical="top" wrapText="1"/>
      <protection/>
    </xf>
    <xf numFmtId="4" fontId="21" fillId="25" borderId="12" xfId="80" applyNumberFormat="1" applyFont="1" applyFill="1" applyBorder="1" applyAlignment="1">
      <alignment horizontal="center" vertical="top"/>
      <protection/>
    </xf>
    <xf numFmtId="4" fontId="21" fillId="25" borderId="12" xfId="80" applyNumberFormat="1" applyFont="1" applyFill="1" applyBorder="1" applyAlignment="1">
      <alignment horizontal="center" vertical="top" wrapText="1"/>
      <protection/>
    </xf>
    <xf numFmtId="0" fontId="21" fillId="25" borderId="12" xfId="80" applyFont="1" applyFill="1" applyBorder="1" applyAlignment="1">
      <alignment horizontal="center" vertical="top" wrapText="1"/>
      <protection/>
    </xf>
    <xf numFmtId="0" fontId="21" fillId="25" borderId="12" xfId="80" applyFont="1" applyFill="1" applyBorder="1" applyAlignment="1">
      <alignment vertical="top" wrapText="1"/>
      <protection/>
    </xf>
    <xf numFmtId="0" fontId="2" fillId="0" borderId="12" xfId="80" applyFill="1" applyBorder="1" applyAlignment="1">
      <alignment vertical="top" wrapText="1"/>
      <protection/>
    </xf>
    <xf numFmtId="0" fontId="21" fillId="0" borderId="13" xfId="80" applyFont="1" applyFill="1" applyBorder="1" applyAlignment="1">
      <alignment vertical="top"/>
      <protection/>
    </xf>
    <xf numFmtId="2" fontId="21" fillId="22" borderId="12" xfId="80" applyNumberFormat="1" applyFont="1" applyFill="1" applyBorder="1" applyAlignment="1">
      <alignment horizontal="center" vertical="top" wrapText="1"/>
      <protection/>
    </xf>
    <xf numFmtId="4" fontId="21" fillId="22" borderId="12" xfId="80" applyNumberFormat="1" applyFont="1" applyFill="1" applyBorder="1" applyAlignment="1">
      <alignment horizontal="center" vertical="top"/>
      <protection/>
    </xf>
    <xf numFmtId="4" fontId="21" fillId="22" borderId="12" xfId="80" applyNumberFormat="1" applyFont="1" applyFill="1" applyBorder="1" applyAlignment="1">
      <alignment horizontal="center" vertical="top" wrapText="1"/>
      <protection/>
    </xf>
    <xf numFmtId="0" fontId="21" fillId="22" borderId="12" xfId="80" applyFont="1" applyFill="1" applyBorder="1" applyAlignment="1">
      <alignment horizontal="center" vertical="top" wrapText="1"/>
      <protection/>
    </xf>
    <xf numFmtId="0" fontId="21" fillId="22" borderId="12" xfId="80" applyFont="1" applyFill="1" applyBorder="1" applyAlignment="1">
      <alignment vertical="top" wrapText="1"/>
      <protection/>
    </xf>
    <xf numFmtId="2" fontId="2" fillId="0" borderId="10" xfId="80" applyNumberFormat="1" applyFill="1" applyBorder="1" applyAlignment="1">
      <alignment horizontal="center" vertical="top" wrapText="1"/>
      <protection/>
    </xf>
    <xf numFmtId="4" fontId="2" fillId="0" borderId="12" xfId="80" applyNumberFormat="1" applyFill="1" applyBorder="1" applyAlignment="1">
      <alignment horizontal="center" vertical="top"/>
      <protection/>
    </xf>
    <xf numFmtId="4" fontId="2" fillId="8" borderId="12" xfId="80" applyNumberFormat="1" applyFill="1" applyBorder="1" applyAlignment="1">
      <alignment horizontal="center" vertical="top" wrapText="1"/>
      <protection/>
    </xf>
    <xf numFmtId="0" fontId="2" fillId="0" borderId="12" xfId="80" applyFill="1" applyBorder="1" applyAlignment="1">
      <alignment horizontal="center" vertical="top" wrapText="1"/>
      <protection/>
    </xf>
    <xf numFmtId="0" fontId="2" fillId="0" borderId="10" xfId="80" applyFill="1" applyBorder="1" applyAlignment="1">
      <alignment vertical="top" wrapText="1"/>
      <protection/>
    </xf>
    <xf numFmtId="2" fontId="2" fillId="0" borderId="13" xfId="80" applyNumberFormat="1" applyFill="1" applyBorder="1" applyAlignment="1">
      <alignment horizontal="center" vertical="top" wrapText="1"/>
      <protection/>
    </xf>
    <xf numFmtId="4" fontId="2" fillId="0" borderId="12" xfId="80" applyNumberFormat="1" applyFill="1" applyBorder="1" applyAlignment="1">
      <alignment horizontal="center" vertical="top" wrapText="1"/>
      <protection/>
    </xf>
    <xf numFmtId="0" fontId="2" fillId="0" borderId="13" xfId="80" applyFill="1" applyBorder="1" applyAlignment="1">
      <alignment vertical="top" wrapText="1"/>
      <protection/>
    </xf>
    <xf numFmtId="0" fontId="2" fillId="0" borderId="11" xfId="80" applyFill="1" applyBorder="1" applyAlignment="1">
      <alignment vertical="top" wrapText="1"/>
      <protection/>
    </xf>
    <xf numFmtId="2" fontId="21" fillId="22" borderId="12" xfId="80" applyNumberFormat="1" applyFont="1" applyFill="1" applyBorder="1" applyAlignment="1">
      <alignment horizontal="center" vertical="top"/>
      <protection/>
    </xf>
    <xf numFmtId="0" fontId="21" fillId="22" borderId="12" xfId="80" applyFont="1" applyFill="1" applyBorder="1" applyAlignment="1">
      <alignment horizontal="center" vertical="top"/>
      <protection/>
    </xf>
    <xf numFmtId="0" fontId="21" fillId="22" borderId="12" xfId="80" applyFont="1" applyFill="1" applyBorder="1" applyAlignment="1">
      <alignment horizontal="left" vertical="top"/>
      <protection/>
    </xf>
    <xf numFmtId="2" fontId="2" fillId="0" borderId="10" xfId="80" applyNumberFormat="1" applyFill="1" applyBorder="1" applyAlignment="1">
      <alignment horizontal="center" vertical="top"/>
      <protection/>
    </xf>
    <xf numFmtId="0" fontId="2" fillId="0" borderId="10" xfId="80" applyFill="1" applyBorder="1" applyAlignment="1">
      <alignment horizontal="left" vertical="top"/>
      <protection/>
    </xf>
    <xf numFmtId="2" fontId="2" fillId="0" borderId="11" xfId="80" applyNumberFormat="1" applyFill="1" applyBorder="1" applyAlignment="1">
      <alignment horizontal="center" vertical="top"/>
      <protection/>
    </xf>
    <xf numFmtId="0" fontId="2" fillId="0" borderId="11" xfId="80" applyFill="1" applyBorder="1" applyAlignment="1">
      <alignment horizontal="left" vertical="top"/>
      <protection/>
    </xf>
    <xf numFmtId="0" fontId="2" fillId="0" borderId="13" xfId="80" applyFill="1" applyBorder="1" applyAlignment="1">
      <alignment horizontal="left" vertical="top"/>
      <protection/>
    </xf>
    <xf numFmtId="0" fontId="2" fillId="0" borderId="10" xfId="80" applyFill="1" applyBorder="1" applyAlignment="1">
      <alignment horizontal="left" vertical="top" wrapText="1" indent="1"/>
      <protection/>
    </xf>
    <xf numFmtId="2" fontId="2" fillId="4" borderId="11" xfId="80" applyNumberFormat="1" applyFill="1" applyBorder="1" applyAlignment="1">
      <alignment horizontal="center" vertical="top" wrapText="1"/>
      <protection/>
    </xf>
    <xf numFmtId="4" fontId="2" fillId="4" borderId="12" xfId="80" applyNumberFormat="1" applyFill="1" applyBorder="1" applyAlignment="1">
      <alignment horizontal="center" vertical="top"/>
      <protection/>
    </xf>
    <xf numFmtId="0" fontId="2" fillId="4" borderId="12" xfId="80" applyFill="1" applyBorder="1" applyAlignment="1">
      <alignment horizontal="center" vertical="top" wrapText="1"/>
      <protection/>
    </xf>
    <xf numFmtId="0" fontId="2" fillId="4" borderId="11" xfId="80" applyFill="1" applyBorder="1" applyAlignment="1">
      <alignment horizontal="left" vertical="top" wrapText="1" indent="1"/>
      <protection/>
    </xf>
    <xf numFmtId="2" fontId="2" fillId="0" borderId="13" xfId="80" applyNumberFormat="1" applyFill="1" applyBorder="1" applyAlignment="1">
      <alignment vertical="top"/>
      <protection/>
    </xf>
    <xf numFmtId="2" fontId="2" fillId="20" borderId="11" xfId="80" applyNumberFormat="1" applyFill="1" applyBorder="1" applyAlignment="1">
      <alignment horizontal="center" vertical="top" wrapText="1"/>
      <protection/>
    </xf>
    <xf numFmtId="0" fontId="2" fillId="20" borderId="11" xfId="80" applyFill="1" applyBorder="1" applyAlignment="1">
      <alignment vertical="top" wrapText="1"/>
      <protection/>
    </xf>
    <xf numFmtId="4" fontId="2" fillId="0" borderId="13" xfId="80" applyNumberFormat="1" applyFill="1" applyBorder="1" applyAlignment="1">
      <alignment horizontal="center" vertical="top"/>
      <protection/>
    </xf>
    <xf numFmtId="0" fontId="21" fillId="22" borderId="12" xfId="80" applyFont="1" applyFill="1" applyBorder="1" applyAlignment="1">
      <alignment vertical="top"/>
      <protection/>
    </xf>
    <xf numFmtId="0" fontId="21" fillId="0" borderId="0" xfId="80" applyFont="1" applyFill="1" applyAlignment="1">
      <alignment horizontal="center" vertical="top"/>
      <protection/>
    </xf>
    <xf numFmtId="2" fontId="21" fillId="25" borderId="12" xfId="80" applyNumberFormat="1" applyFont="1" applyFill="1" applyBorder="1" applyAlignment="1">
      <alignment horizontal="center" vertical="top"/>
      <protection/>
    </xf>
    <xf numFmtId="0" fontId="21" fillId="25" borderId="10" xfId="80" applyFont="1" applyFill="1" applyBorder="1" applyAlignment="1">
      <alignment horizontal="center" vertical="top"/>
      <protection/>
    </xf>
    <xf numFmtId="0" fontId="21" fillId="25" borderId="13" xfId="80" applyFont="1" applyFill="1" applyBorder="1" applyAlignment="1">
      <alignment horizontal="left" vertical="top"/>
      <protection/>
    </xf>
    <xf numFmtId="0" fontId="21" fillId="0" borderId="10" xfId="80" applyFont="1" applyFill="1" applyBorder="1" applyAlignment="1">
      <alignment horizontal="center" vertical="top"/>
      <protection/>
    </xf>
    <xf numFmtId="2" fontId="21" fillId="0" borderId="10" xfId="80" applyNumberFormat="1" applyFont="1" applyFill="1" applyBorder="1" applyAlignment="1">
      <alignment horizontal="center" vertical="top"/>
      <protection/>
    </xf>
    <xf numFmtId="4" fontId="21" fillId="0" borderId="10" xfId="80" applyNumberFormat="1" applyFont="1" applyFill="1" applyBorder="1" applyAlignment="1">
      <alignment horizontal="center" vertical="top"/>
      <protection/>
    </xf>
    <xf numFmtId="49" fontId="21" fillId="0" borderId="12" xfId="80" applyNumberFormat="1" applyFont="1" applyFill="1" applyBorder="1" applyAlignment="1">
      <alignment horizontal="center" vertical="top"/>
      <protection/>
    </xf>
    <xf numFmtId="49" fontId="21" fillId="0" borderId="26" xfId="80" applyNumberFormat="1" applyFont="1" applyFill="1" applyBorder="1" applyAlignment="1">
      <alignment horizontal="center" vertical="top"/>
      <protection/>
    </xf>
    <xf numFmtId="0" fontId="21" fillId="0" borderId="11" xfId="80" applyFont="1" applyFill="1" applyBorder="1" applyAlignment="1">
      <alignment horizontal="center" vertical="top"/>
      <protection/>
    </xf>
    <xf numFmtId="2" fontId="21" fillId="0" borderId="11" xfId="80" applyNumberFormat="1" applyFont="1" applyFill="1" applyBorder="1" applyAlignment="1">
      <alignment horizontal="center" vertical="top"/>
      <protection/>
    </xf>
    <xf numFmtId="4" fontId="21" fillId="0" borderId="11" xfId="80" applyNumberFormat="1" applyFont="1" applyFill="1" applyBorder="1" applyAlignment="1">
      <alignment horizontal="center" vertical="top"/>
      <protection/>
    </xf>
    <xf numFmtId="4" fontId="21" fillId="0" borderId="18" xfId="80" applyNumberFormat="1" applyFont="1" applyFill="1" applyBorder="1" applyAlignment="1">
      <alignment horizontal="center" vertical="top"/>
      <protection/>
    </xf>
    <xf numFmtId="4" fontId="21" fillId="0" borderId="26" xfId="80" applyNumberFormat="1" applyFont="1" applyFill="1" applyBorder="1" applyAlignment="1">
      <alignment horizontal="center" vertical="top"/>
      <protection/>
    </xf>
    <xf numFmtId="4" fontId="21" fillId="0" borderId="23" xfId="80" applyNumberFormat="1" applyFont="1" applyFill="1" applyBorder="1" applyAlignment="1">
      <alignment horizontal="center" vertical="top"/>
      <protection/>
    </xf>
    <xf numFmtId="0" fontId="2" fillId="0" borderId="0" xfId="80">
      <alignment/>
      <protection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rmal 3" xfId="77"/>
    <cellStyle name="Normal 4" xfId="78"/>
    <cellStyle name="Normal 5" xfId="79"/>
    <cellStyle name="Normal 6" xfId="80"/>
    <cellStyle name="Note" xfId="81"/>
    <cellStyle name="Output" xfId="82"/>
    <cellStyle name="Percent" xfId="83"/>
    <cellStyle name="Percent 2" xfId="84"/>
    <cellStyle name="Title" xfId="85"/>
    <cellStyle name="Total" xfId="86"/>
    <cellStyle name="Warning Text" xfId="87"/>
    <cellStyle name="เครื่องหมายจุลภาค 2" xfId="88"/>
    <cellStyle name="เซลล์ตรวจสอบ" xfId="89"/>
    <cellStyle name="เซลล์ที่มีการเชื่อมโยง" xfId="90"/>
    <cellStyle name="แย่" xfId="91"/>
    <cellStyle name="แสดงผล" xfId="92"/>
    <cellStyle name="การคำนวณ" xfId="93"/>
    <cellStyle name="ข้อความเตือน" xfId="94"/>
    <cellStyle name="ข้อความอธิบาย" xfId="95"/>
    <cellStyle name="ชื่อเรื่อง" xfId="96"/>
    <cellStyle name="ดี" xfId="97"/>
    <cellStyle name="ปกติ 2" xfId="98"/>
    <cellStyle name="ปกติ 3" xfId="99"/>
    <cellStyle name="ปกติ_ฟอร์ม 7 สมศ. 11-02-54" xfId="100"/>
    <cellStyle name="ปกติ_ฟอร์ม7สกอ." xfId="101"/>
    <cellStyle name="ป้อนค่า" xfId="102"/>
    <cellStyle name="ปานกลาง" xfId="103"/>
    <cellStyle name="ผลรวม" xfId="104"/>
    <cellStyle name="ส่วนที่ถูกเน้น1" xfId="105"/>
    <cellStyle name="ส่วนที่ถูกเน้น2" xfId="106"/>
    <cellStyle name="ส่วนที่ถูกเน้น3" xfId="107"/>
    <cellStyle name="ส่วนที่ถูกเน้น4" xfId="108"/>
    <cellStyle name="ส่วนที่ถูกเน้น5" xfId="109"/>
    <cellStyle name="ส่วนที่ถูกเน้น6" xfId="110"/>
    <cellStyle name="หมายเหตุ" xfId="111"/>
    <cellStyle name="หัวเรื่อง 1" xfId="112"/>
    <cellStyle name="หัวเรื่อง 2" xfId="113"/>
    <cellStyle name="หัวเรื่อง 3" xfId="114"/>
    <cellStyle name="หัวเรื่อง 4" xfId="115"/>
  </cellStyles>
  <dxfs count="6"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9"/>
  <sheetViews>
    <sheetView view="pageBreakPreview" zoomScaleNormal="80" zoomScaleSheetLayoutView="100" zoomScalePageLayoutView="0" workbookViewId="0" topLeftCell="A1">
      <pane xSplit="1" ySplit="5" topLeftCell="D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7" sqref="A77"/>
    </sheetView>
  </sheetViews>
  <sheetFormatPr defaultColWidth="82.50390625" defaultRowHeight="12.75" customHeight="1"/>
  <cols>
    <col min="1" max="1" width="65.00390625" style="37" customWidth="1"/>
    <col min="2" max="2" width="12.125" style="36" bestFit="1" customWidth="1"/>
    <col min="3" max="3" width="8.00390625" style="35" bestFit="1" customWidth="1"/>
    <col min="4" max="4" width="9.00390625" style="35" customWidth="1"/>
    <col min="5" max="5" width="6.125" style="35" bestFit="1" customWidth="1"/>
    <col min="6" max="14" width="3.375" style="35" customWidth="1"/>
    <col min="15" max="15" width="8.375" style="35" customWidth="1"/>
    <col min="16" max="16" width="6.00390625" style="35" bestFit="1" customWidth="1"/>
    <col min="17" max="17" width="10.125" style="35" bestFit="1" customWidth="1"/>
    <col min="18" max="18" width="14.125" style="35" bestFit="1" customWidth="1"/>
    <col min="19" max="91" width="82.50390625" style="35" customWidth="1"/>
    <col min="92" max="16384" width="82.50390625" style="36" customWidth="1"/>
  </cols>
  <sheetData>
    <row r="1" spans="1:18" ht="12.75" customHeight="1">
      <c r="A1" s="44" t="s">
        <v>74</v>
      </c>
      <c r="B1" s="42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2.75" customHeight="1">
      <c r="A2" s="77" t="s">
        <v>39</v>
      </c>
      <c r="B2" s="42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R2" s="38" t="s">
        <v>75</v>
      </c>
    </row>
    <row r="3" spans="1:18" ht="12.75" customHeight="1">
      <c r="A3" s="78"/>
      <c r="B3" s="121" t="s">
        <v>61</v>
      </c>
      <c r="C3" s="122"/>
      <c r="D3" s="122"/>
      <c r="E3" s="123"/>
      <c r="F3" s="118" t="s">
        <v>59</v>
      </c>
      <c r="G3" s="119"/>
      <c r="H3" s="119"/>
      <c r="I3" s="119"/>
      <c r="J3" s="119"/>
      <c r="K3" s="119"/>
      <c r="L3" s="119"/>
      <c r="M3" s="119"/>
      <c r="N3" s="119"/>
      <c r="O3" s="119"/>
      <c r="P3" s="120"/>
      <c r="Q3" s="79"/>
      <c r="R3" s="79"/>
    </row>
    <row r="4" spans="1:18" s="35" customFormat="1" ht="12.75" customHeight="1">
      <c r="A4" s="95" t="s">
        <v>34</v>
      </c>
      <c r="B4" s="96" t="s">
        <v>62</v>
      </c>
      <c r="C4" s="98" t="s">
        <v>66</v>
      </c>
      <c r="D4" s="87" t="s">
        <v>65</v>
      </c>
      <c r="E4" s="86" t="s">
        <v>35</v>
      </c>
      <c r="F4" s="102"/>
      <c r="G4" s="80"/>
      <c r="H4" s="80"/>
      <c r="I4" s="80"/>
      <c r="J4" s="80" t="s">
        <v>60</v>
      </c>
      <c r="K4" s="80"/>
      <c r="L4" s="80"/>
      <c r="M4" s="80"/>
      <c r="N4" s="80"/>
      <c r="O4" s="85" t="s">
        <v>38</v>
      </c>
      <c r="P4" s="85" t="s">
        <v>37</v>
      </c>
      <c r="Q4" s="81" t="s">
        <v>36</v>
      </c>
      <c r="R4" s="81"/>
    </row>
    <row r="5" spans="1:18" s="35" customFormat="1" ht="12.75" customHeight="1">
      <c r="A5" s="43"/>
      <c r="B5" s="97" t="s">
        <v>63</v>
      </c>
      <c r="C5" s="99"/>
      <c r="D5" s="89" t="s">
        <v>64</v>
      </c>
      <c r="E5" s="88"/>
      <c r="F5" s="83">
        <v>1</v>
      </c>
      <c r="G5" s="84">
        <v>2</v>
      </c>
      <c r="H5" s="83">
        <v>3</v>
      </c>
      <c r="I5" s="83">
        <v>4</v>
      </c>
      <c r="J5" s="84">
        <v>5</v>
      </c>
      <c r="K5" s="83">
        <v>6</v>
      </c>
      <c r="L5" s="83">
        <v>7</v>
      </c>
      <c r="M5" s="84">
        <v>8</v>
      </c>
      <c r="N5" s="84">
        <v>9</v>
      </c>
      <c r="O5" s="82"/>
      <c r="P5" s="82"/>
      <c r="Q5" s="41"/>
      <c r="R5" s="41"/>
    </row>
    <row r="6" spans="1:18" s="35" customFormat="1" ht="12.75" customHeight="1">
      <c r="A6" s="97" t="s">
        <v>73</v>
      </c>
      <c r="B6" s="113"/>
      <c r="C6" s="113"/>
      <c r="D6" s="114"/>
      <c r="E6" s="115"/>
      <c r="F6" s="116"/>
      <c r="G6" s="117"/>
      <c r="H6" s="116"/>
      <c r="I6" s="116"/>
      <c r="J6" s="117"/>
      <c r="K6" s="116"/>
      <c r="L6" s="116"/>
      <c r="M6" s="117"/>
      <c r="N6" s="117"/>
      <c r="O6" s="113"/>
      <c r="P6" s="113"/>
      <c r="Q6" s="114"/>
      <c r="R6" s="87"/>
    </row>
    <row r="7" spans="1:91" s="103" customFormat="1" ht="12.75" customHeight="1">
      <c r="A7" s="71" t="s">
        <v>0</v>
      </c>
      <c r="B7" s="90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3">
        <f>AVERAGE(Q8)</f>
        <v>0</v>
      </c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</row>
    <row r="8" spans="1:18" ht="12.75" customHeight="1">
      <c r="A8" s="4" t="s">
        <v>1</v>
      </c>
      <c r="B8" s="48"/>
      <c r="C8" s="6"/>
      <c r="D8" s="6"/>
      <c r="E8" s="6"/>
      <c r="F8" s="50"/>
      <c r="G8" s="50"/>
      <c r="H8" s="50"/>
      <c r="I8" s="50"/>
      <c r="J8" s="50"/>
      <c r="K8" s="50"/>
      <c r="L8" s="50"/>
      <c r="M8" s="50"/>
      <c r="N8" s="5"/>
      <c r="O8" s="1">
        <f>SUM(F8:M8)</f>
        <v>0</v>
      </c>
      <c r="P8" s="1">
        <f>IF(O8&gt;=8,5,IF(O8&gt;=6,4,IF(O8&gt;=4,3,IF(O8&gt;=2,2,IF(O8&gt;=1,1,0)))))</f>
        <v>0</v>
      </c>
      <c r="Q8" s="7">
        <f>P8</f>
        <v>0</v>
      </c>
      <c r="R8" s="8" t="str">
        <f>IF(Q8&gt;=4.51,"ดีมาก",IF(Q8&gt;=3.51,"ดี",IF(Q8&gt;=2.51,"พอใช้",IF(Q8&gt;=1.51,"ควรปรับปรุง","ต้องปรับปรุง"))))</f>
        <v>ต้องปรับปรุง</v>
      </c>
    </row>
    <row r="9" spans="1:91" s="103" customFormat="1" ht="12.75" customHeight="1">
      <c r="A9" s="71" t="s">
        <v>2</v>
      </c>
      <c r="B9" s="90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3">
        <f>AVERAGE(Q10,Q13,Q18,Q23:Q27)</f>
        <v>0</v>
      </c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</row>
    <row r="10" spans="1:91" s="104" customFormat="1" ht="12.75" customHeight="1">
      <c r="A10" s="66" t="s">
        <v>3</v>
      </c>
      <c r="B10" s="68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34">
        <f>IF((O11&lt;&gt;0),Q11,Q12)</f>
        <v>0</v>
      </c>
      <c r="R10" s="8" t="str">
        <f>IF(Q10&gt;=4.51,"ดีมาก",IF(Q10&gt;=3.51,"ดี",IF(Q10&gt;=2.51,"พอใช้",IF(Q10&gt;=1.51,"ควรปรับปรุง","ต้องปรับปรุง"))))</f>
        <v>ต้องปรับปรุง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</row>
    <row r="11" spans="1:18" ht="12.75" customHeight="1">
      <c r="A11" s="63" t="s">
        <v>48</v>
      </c>
      <c r="B11" s="49"/>
      <c r="C11" s="64"/>
      <c r="D11" s="65"/>
      <c r="E11" s="65"/>
      <c r="F11" s="55"/>
      <c r="G11" s="55"/>
      <c r="H11" s="55"/>
      <c r="I11" s="55"/>
      <c r="J11" s="55"/>
      <c r="K11" s="6"/>
      <c r="L11" s="6"/>
      <c r="M11" s="6"/>
      <c r="N11" s="6"/>
      <c r="O11" s="8">
        <f>SUM(F11:J11)</f>
        <v>0</v>
      </c>
      <c r="P11" s="8">
        <f>IF(O11&gt;=5,5,IF(O11&gt;=4,4,IF(O11&gt;=3,3,IF(O11&gt;=2,2,IF(O11&gt;=1,1,0)))))</f>
        <v>0</v>
      </c>
      <c r="Q11" s="34">
        <f>P11</f>
        <v>0</v>
      </c>
      <c r="R11" s="8" t="str">
        <f>IF(Q11&gt;=4.51,"ดีมาก",IF(Q11&gt;=3.51,"ดี",IF(Q11&gt;=2.51,"พอใช้",IF(Q11&gt;=1.51,"ควรปรับปรุง","ต้องปรับปรุง"))))</f>
        <v>ต้องปรับปรุง</v>
      </c>
    </row>
    <row r="12" spans="1:18" ht="12.75" customHeight="1">
      <c r="A12" s="57" t="s">
        <v>49</v>
      </c>
      <c r="B12" s="46"/>
      <c r="C12" s="39"/>
      <c r="D12" s="40"/>
      <c r="E12" s="40"/>
      <c r="F12" s="51"/>
      <c r="G12" s="51"/>
      <c r="H12" s="51"/>
      <c r="I12" s="51"/>
      <c r="J12" s="51"/>
      <c r="K12" s="51"/>
      <c r="L12" s="51"/>
      <c r="M12" s="14"/>
      <c r="N12" s="14"/>
      <c r="O12" s="12">
        <f>SUM(F12:L12)</f>
        <v>0</v>
      </c>
      <c r="P12" s="12">
        <f>IF(O12&gt;=7,5,IF(O12&gt;=4,4,IF(O12&gt;=3,3,IF(O12&gt;=2,2,IF(O12&gt;=1,1,0)))))</f>
        <v>0</v>
      </c>
      <c r="Q12" s="16">
        <f>P12</f>
        <v>0</v>
      </c>
      <c r="R12" s="1" t="str">
        <f>IF(Q12&gt;=4.51,"ดีมาก",IF(Q12&gt;=3.51,"ดี",IF(Q12&gt;=2.51,"พอใช้",IF(Q12&gt;=1.51,"ควรปรับปรุง","ต้องปรับปรุง"))))</f>
        <v>ต้องปรับปรุง</v>
      </c>
    </row>
    <row r="13" spans="1:18" ht="12.75" customHeight="1">
      <c r="A13" s="66" t="s">
        <v>4</v>
      </c>
      <c r="B13" s="68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34">
        <f>IF(((C14&lt;&gt;0)*AND(C15&lt;&gt;0)),Q14,Q16)</f>
        <v>0</v>
      </c>
      <c r="R13" s="8" t="str">
        <f>IF(Q13&gt;=4.51,"ดีมาก",IF(Q13&gt;=3.51,"ดี",IF(Q13&gt;=2.51,"พอใช้",IF(Q13&gt;=1.51,"ควรปรับปรุง","ต้องปรับปรุง"))))</f>
        <v>ต้องปรับปรุง</v>
      </c>
    </row>
    <row r="14" spans="1:18" ht="12.75" customHeight="1">
      <c r="A14" s="62" t="s">
        <v>43</v>
      </c>
      <c r="B14" s="49" t="s">
        <v>50</v>
      </c>
      <c r="C14" s="52"/>
      <c r="D14" s="26" t="e">
        <f>C14/C15*100</f>
        <v>#DIV/0!</v>
      </c>
      <c r="E14" s="26" t="e">
        <f>D14*5/60</f>
        <v>#DIV/0!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 t="e">
        <f>IF(E14&gt;5,5,E14)</f>
        <v>#DIV/0!</v>
      </c>
      <c r="R14" s="22" t="e">
        <f>IF(Q14&gt;=4.51,"ดีมาก",IF(Q14&gt;=3.51,"ดี",IF(Q14&gt;=2.51,"พอใช้",IF(Q14&gt;=1.51,"ควรปรับปรุง","ต้องปรับปรุง"))))</f>
        <v>#DIV/0!</v>
      </c>
    </row>
    <row r="15" spans="1:18" ht="12.75" customHeight="1">
      <c r="A15" s="4"/>
      <c r="B15" s="48" t="s">
        <v>51</v>
      </c>
      <c r="C15" s="53"/>
      <c r="D15" s="1"/>
      <c r="E15" s="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  <c r="R15" s="1"/>
    </row>
    <row r="16" spans="1:91" s="106" customFormat="1" ht="12.75" customHeight="1">
      <c r="A16" s="57" t="s">
        <v>45</v>
      </c>
      <c r="B16" s="49" t="s">
        <v>52</v>
      </c>
      <c r="C16" s="52"/>
      <c r="D16" s="47">
        <f>C16-C17</f>
        <v>0</v>
      </c>
      <c r="E16" s="12">
        <f>D16*5/12</f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6">
        <f>IF(E16&gt;5,5,E16)</f>
        <v>0</v>
      </c>
      <c r="R16" s="12" t="str">
        <f>IF(Q16&gt;=4.51,"ดีมาก",IF(Q16&gt;=3.51,"ดี",IF(Q16&gt;=2.51,"พอใช้",IF(Q16&gt;=1.51,"ควรปรับปรุง","ต้องปรับปรุง"))))</f>
        <v>ต้องปรับปรุง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</row>
    <row r="17" spans="1:18" ht="12.75" customHeight="1">
      <c r="A17" s="13"/>
      <c r="B17" s="46" t="s">
        <v>53</v>
      </c>
      <c r="C17" s="54"/>
      <c r="D17" s="12"/>
      <c r="E17" s="12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7"/>
      <c r="R17" s="1"/>
    </row>
    <row r="18" spans="1:91" s="104" customFormat="1" ht="12.75" customHeight="1">
      <c r="A18" s="66" t="s">
        <v>5</v>
      </c>
      <c r="B18" s="68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34">
        <f>IF(((C19&lt;&gt;0)*AND(C20&lt;&gt;0)),Q19,Q21)</f>
        <v>0</v>
      </c>
      <c r="R18" s="8" t="str">
        <f>IF(Q18&gt;=4.51,"ดีมาก",IF(Q18&gt;=3.51,"ดี",IF(Q18&gt;=2.51,"พอใช้",IF(Q18&gt;=1.51,"ควรปรับปรุง","ต้องปรับปรุง"))))</f>
        <v>ต้องปรับปรุง</v>
      </c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</row>
    <row r="19" spans="1:18" ht="12.75" customHeight="1">
      <c r="A19" s="57" t="s">
        <v>44</v>
      </c>
      <c r="B19" s="49" t="s">
        <v>54</v>
      </c>
      <c r="C19" s="52"/>
      <c r="D19" s="15" t="e">
        <f>C19/C20*100</f>
        <v>#DIV/0!</v>
      </c>
      <c r="E19" s="15" t="e">
        <f>D19*5/30</f>
        <v>#DIV/0!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6" t="e">
        <f>IF(E19&gt;5,5,E19)</f>
        <v>#DIV/0!</v>
      </c>
      <c r="R19" s="12" t="e">
        <f>IF(Q19&gt;=4.51,"ดีมาก",IF(Q19&gt;=3.51,"ดี",IF(Q19&gt;=2.51,"พอใช้",IF(Q19&gt;=1.51,"ควรปรับปรุง","ต้องปรับปรุง"))))</f>
        <v>#DIV/0!</v>
      </c>
    </row>
    <row r="20" spans="1:18" ht="12.75" customHeight="1">
      <c r="A20" s="4"/>
      <c r="B20" s="48" t="s">
        <v>51</v>
      </c>
      <c r="C20" s="53"/>
      <c r="D20" s="1"/>
      <c r="E20" s="1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"/>
      <c r="R20" s="1"/>
    </row>
    <row r="21" spans="1:91" s="106" customFormat="1" ht="12.75" customHeight="1">
      <c r="A21" s="57" t="s">
        <v>46</v>
      </c>
      <c r="B21" s="49" t="s">
        <v>52</v>
      </c>
      <c r="C21" s="52"/>
      <c r="D21" s="47">
        <f>C21-C22</f>
        <v>0</v>
      </c>
      <c r="E21" s="12">
        <f>D21*5/6</f>
        <v>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6">
        <f>IF(E21&gt;5,5,E21)</f>
        <v>0</v>
      </c>
      <c r="R21" s="12" t="str">
        <f>IF(Q21&gt;=4.51,"ดีมาก",IF(Q21&gt;=3.51,"ดี",IF(Q21&gt;=2.51,"พอใช้",IF(Q21&gt;=1.51,"ควรปรับปรุง","ต้องปรับปรุง"))))</f>
        <v>ต้องปรับปรุง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</row>
    <row r="22" spans="1:91" s="108" customFormat="1" ht="12.75" customHeight="1">
      <c r="A22" s="18"/>
      <c r="B22" s="46" t="s">
        <v>53</v>
      </c>
      <c r="C22" s="53"/>
      <c r="D22" s="1"/>
      <c r="E22" s="1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7"/>
      <c r="R22" s="1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</row>
    <row r="23" spans="1:91" s="104" customFormat="1" ht="12.75" customHeight="1">
      <c r="A23" s="9" t="s">
        <v>6</v>
      </c>
      <c r="B23" s="49"/>
      <c r="C23" s="6"/>
      <c r="D23" s="6"/>
      <c r="E23" s="6"/>
      <c r="F23" s="55"/>
      <c r="G23" s="55"/>
      <c r="H23" s="55"/>
      <c r="I23" s="55"/>
      <c r="J23" s="55"/>
      <c r="K23" s="55"/>
      <c r="L23" s="55"/>
      <c r="M23" s="6"/>
      <c r="N23" s="6"/>
      <c r="O23" s="8">
        <f>SUM(F23:L23)</f>
        <v>0</v>
      </c>
      <c r="P23" s="1">
        <f>IF(O23&gt;=7,5,IF(O23&gt;=5,4,IF(O23&gt;=3,3,IF(O23&gt;=2,2,IF(O23&gt;=1,1,0)))))</f>
        <v>0</v>
      </c>
      <c r="Q23" s="7">
        <f>P23</f>
        <v>0</v>
      </c>
      <c r="R23" s="8" t="str">
        <f aca="true" t="shared" si="0" ref="R23:R39">IF(Q23&gt;=4.51,"ดีมาก",IF(Q23&gt;=3.51,"ดี",IF(Q23&gt;=2.51,"พอใช้",IF(Q23&gt;=1.51,"ควรปรับปรุง","ต้องปรับปรุง"))))</f>
        <v>ต้องปรับปรุง</v>
      </c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</row>
    <row r="24" spans="1:91" s="104" customFormat="1" ht="12.75" customHeight="1">
      <c r="A24" s="9" t="s">
        <v>7</v>
      </c>
      <c r="B24" s="49"/>
      <c r="C24" s="6"/>
      <c r="D24" s="6"/>
      <c r="E24" s="6"/>
      <c r="F24" s="55"/>
      <c r="G24" s="55"/>
      <c r="H24" s="55"/>
      <c r="I24" s="55"/>
      <c r="J24" s="55"/>
      <c r="K24" s="55"/>
      <c r="L24" s="55"/>
      <c r="M24" s="6"/>
      <c r="N24" s="5"/>
      <c r="O24" s="1">
        <f>SUM(F24:L24)</f>
        <v>0</v>
      </c>
      <c r="P24" s="1">
        <f>IF(O24&gt;=7,5,IF(O24&gt;=6,4,IF(O24&gt;=4,3,IF(O24&gt;=2,2,IF(O24&gt;=1,1,0)))))</f>
        <v>0</v>
      </c>
      <c r="Q24" s="7">
        <f>P24</f>
        <v>0</v>
      </c>
      <c r="R24" s="8" t="str">
        <f t="shared" si="0"/>
        <v>ต้องปรับปรุง</v>
      </c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</row>
    <row r="25" spans="1:18" ht="12.75" customHeight="1">
      <c r="A25" s="9" t="s">
        <v>8</v>
      </c>
      <c r="B25" s="49"/>
      <c r="C25" s="6"/>
      <c r="D25" s="6"/>
      <c r="E25" s="6"/>
      <c r="F25" s="55"/>
      <c r="G25" s="55"/>
      <c r="H25" s="55"/>
      <c r="I25" s="55"/>
      <c r="J25" s="55"/>
      <c r="K25" s="55"/>
      <c r="L25" s="55"/>
      <c r="M25" s="6"/>
      <c r="N25" s="5"/>
      <c r="O25" s="1">
        <f>SUM(F25:L25)</f>
        <v>0</v>
      </c>
      <c r="P25" s="1">
        <f>IF(O25&gt;=7,5,IF(O25&gt;=6,4,IF(O25&gt;=4,3,IF(O25&gt;=2,2,IF(O25&gt;=1,1,0)))))</f>
        <v>0</v>
      </c>
      <c r="Q25" s="7">
        <f>P25</f>
        <v>0</v>
      </c>
      <c r="R25" s="8" t="str">
        <f t="shared" si="0"/>
        <v>ต้องปรับปรุง</v>
      </c>
    </row>
    <row r="26" spans="1:91" s="104" customFormat="1" ht="12.75" customHeight="1">
      <c r="A26" s="9" t="s">
        <v>9</v>
      </c>
      <c r="B26" s="49"/>
      <c r="C26" s="6"/>
      <c r="D26" s="6"/>
      <c r="E26" s="6"/>
      <c r="F26" s="55"/>
      <c r="G26" s="55"/>
      <c r="H26" s="55"/>
      <c r="I26" s="55"/>
      <c r="J26" s="55"/>
      <c r="K26" s="6"/>
      <c r="L26" s="55"/>
      <c r="M26" s="6"/>
      <c r="N26" s="5"/>
      <c r="O26" s="1">
        <f>SUM(F26:J26,L26)</f>
        <v>0</v>
      </c>
      <c r="P26" s="1">
        <f>IF(O26&gt;=6,5,IF(O26&gt;=4,4,IF(O26&gt;=3,3,IF(O26&gt;=2,2,IF(O26&gt;=1,1,0)))))</f>
        <v>0</v>
      </c>
      <c r="Q26" s="7">
        <f>P26</f>
        <v>0</v>
      </c>
      <c r="R26" s="8" t="str">
        <f t="shared" si="0"/>
        <v>ต้องปรับปรุง</v>
      </c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</row>
    <row r="27" spans="1:18" ht="12.75" customHeight="1">
      <c r="A27" s="9" t="s">
        <v>10</v>
      </c>
      <c r="B27" s="49"/>
      <c r="C27" s="6"/>
      <c r="D27" s="6"/>
      <c r="E27" s="6"/>
      <c r="F27" s="55"/>
      <c r="G27" s="55"/>
      <c r="H27" s="55"/>
      <c r="I27" s="55"/>
      <c r="J27" s="55"/>
      <c r="K27" s="6"/>
      <c r="L27" s="6"/>
      <c r="M27" s="6"/>
      <c r="N27" s="5"/>
      <c r="O27" s="1">
        <f>SUM(F27:J27)</f>
        <v>0</v>
      </c>
      <c r="P27" s="1">
        <f>IF(O27&gt;=5,5,IF(O27&gt;=4,4,IF(O27&gt;=3,3,IF(O27&gt;=2,2,IF(O27&gt;=1,1,0)))))</f>
        <v>0</v>
      </c>
      <c r="Q27" s="7">
        <f>P27</f>
        <v>0</v>
      </c>
      <c r="R27" s="8" t="str">
        <f t="shared" si="0"/>
        <v>ต้องปรับปรุง</v>
      </c>
    </row>
    <row r="28" spans="1:91" s="103" customFormat="1" ht="12.75" customHeight="1">
      <c r="A28" s="71" t="s">
        <v>11</v>
      </c>
      <c r="B28" s="90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3">
        <f>AVERAGE(Q29:Q30)</f>
        <v>0</v>
      </c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</row>
    <row r="29" spans="1:91" s="104" customFormat="1" ht="12.75" customHeight="1">
      <c r="A29" s="9" t="s">
        <v>12</v>
      </c>
      <c r="B29" s="49"/>
      <c r="C29" s="6"/>
      <c r="D29" s="6"/>
      <c r="E29" s="6"/>
      <c r="F29" s="55"/>
      <c r="G29" s="55"/>
      <c r="H29" s="55"/>
      <c r="I29" s="55"/>
      <c r="J29" s="55"/>
      <c r="K29" s="55"/>
      <c r="L29" s="55"/>
      <c r="M29" s="6"/>
      <c r="N29" s="5"/>
      <c r="O29" s="1">
        <f>SUM(F29:L29)</f>
        <v>0</v>
      </c>
      <c r="P29" s="1">
        <f>IF(O29&gt;=7,5,IF(O29&gt;=6,4,IF(O29&gt;=4,3,IF(O29&gt;=2,2,IF(O29&gt;=1,1,0)))))</f>
        <v>0</v>
      </c>
      <c r="Q29" s="7">
        <f>P29</f>
        <v>0</v>
      </c>
      <c r="R29" s="8" t="str">
        <f t="shared" si="0"/>
        <v>ต้องปรับปรุง</v>
      </c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</row>
    <row r="30" spans="1:18" ht="12.75" customHeight="1">
      <c r="A30" s="9" t="s">
        <v>13</v>
      </c>
      <c r="B30" s="49"/>
      <c r="C30" s="6"/>
      <c r="D30" s="6"/>
      <c r="E30" s="6"/>
      <c r="F30" s="55"/>
      <c r="G30" s="55"/>
      <c r="H30" s="55"/>
      <c r="I30" s="55"/>
      <c r="J30" s="55"/>
      <c r="K30" s="55"/>
      <c r="L30" s="6"/>
      <c r="M30" s="6"/>
      <c r="N30" s="5"/>
      <c r="O30" s="1">
        <f>SUM(F30:K30)</f>
        <v>0</v>
      </c>
      <c r="P30" s="1">
        <f>IF(O30&gt;=6,5,IF(O30&gt;=5,4,IF(O30&gt;=3,3,IF(O30&gt;=2,2,IF(O30&gt;=1,1,0)))))</f>
        <v>0</v>
      </c>
      <c r="Q30" s="34">
        <f>P30</f>
        <v>0</v>
      </c>
      <c r="R30" s="8" t="str">
        <f t="shared" si="0"/>
        <v>ต้องปรับปรุง</v>
      </c>
    </row>
    <row r="31" spans="1:91" s="103" customFormat="1" ht="12.75" customHeight="1">
      <c r="A31" s="71" t="s">
        <v>14</v>
      </c>
      <c r="B31" s="90"/>
      <c r="C31" s="73"/>
      <c r="D31" s="73"/>
      <c r="E31" s="73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3"/>
      <c r="R31" s="3" t="e">
        <f>AVERAGE(Q32:Q34)</f>
        <v>#DIV/0!</v>
      </c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</row>
    <row r="32" spans="1:18" ht="12.75" customHeight="1">
      <c r="A32" s="9" t="s">
        <v>15</v>
      </c>
      <c r="B32" s="49"/>
      <c r="C32" s="6"/>
      <c r="D32" s="6"/>
      <c r="E32" s="6"/>
      <c r="F32" s="55"/>
      <c r="G32" s="55"/>
      <c r="H32" s="55"/>
      <c r="I32" s="55"/>
      <c r="J32" s="55"/>
      <c r="K32" s="55"/>
      <c r="L32" s="55"/>
      <c r="M32" s="6"/>
      <c r="N32" s="5"/>
      <c r="O32" s="1">
        <f>SUM(F32:L32)</f>
        <v>0</v>
      </c>
      <c r="P32" s="1">
        <f>IF(O32&gt;=7,5,IF(O32&gt;=6,4,IF(O32&gt;=4,3,IF(O32&gt;=2,2,IF(O32&gt;=1,1,0)))))</f>
        <v>0</v>
      </c>
      <c r="Q32" s="7">
        <f>P32</f>
        <v>0</v>
      </c>
      <c r="R32" s="8" t="str">
        <f t="shared" si="0"/>
        <v>ต้องปรับปรุง</v>
      </c>
    </row>
    <row r="33" spans="1:91" s="104" customFormat="1" ht="12.75" customHeight="1">
      <c r="A33" s="10" t="s">
        <v>16</v>
      </c>
      <c r="B33" s="91"/>
      <c r="C33" s="6"/>
      <c r="D33" s="6"/>
      <c r="E33" s="6"/>
      <c r="F33" s="55"/>
      <c r="G33" s="55"/>
      <c r="H33" s="55"/>
      <c r="I33" s="55"/>
      <c r="J33" s="55"/>
      <c r="K33" s="55"/>
      <c r="L33" s="6"/>
      <c r="M33" s="6"/>
      <c r="N33" s="5"/>
      <c r="O33" s="1">
        <f>SUM(F33:K33)</f>
        <v>0</v>
      </c>
      <c r="P33" s="1">
        <f>IF(O33&gt;=6,5,IF(O33&gt;=4,4,IF(O33&gt;=3,3,IF(O33&gt;=2,2,IF(O33&gt;=1,1,0)))))</f>
        <v>0</v>
      </c>
      <c r="Q33" s="7">
        <f>P33</f>
        <v>0</v>
      </c>
      <c r="R33" s="8" t="str">
        <f t="shared" si="0"/>
        <v>ต้องปรับปรุง</v>
      </c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</row>
    <row r="34" spans="1:18" ht="12.75" customHeight="1">
      <c r="A34" s="66" t="s">
        <v>17</v>
      </c>
      <c r="B34" s="68"/>
      <c r="C34" s="69"/>
      <c r="D34" s="69"/>
      <c r="E34" s="70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34" t="e">
        <f>IF(((C35&lt;&gt;0)*AND(C36&lt;&gt;0)),Q35,(IF((C37&lt;&gt;0)*AND(C38&lt;&gt;0),Q37,Q39)))</f>
        <v>#DIV/0!</v>
      </c>
      <c r="R34" s="1" t="e">
        <f>IF(Q34&gt;=4.51,"ดีมาก",IF(Q34&gt;=3.51,"ดี",IF(Q34&gt;=2.51,"พอใช้",IF(Q34&gt;=1.51,"ควรปรับปรุง","ต้องปรับปรุง"))))</f>
        <v>#DIV/0!</v>
      </c>
    </row>
    <row r="35" spans="1:18" ht="12.75" customHeight="1">
      <c r="A35" s="57" t="s">
        <v>40</v>
      </c>
      <c r="B35" s="48" t="s">
        <v>55</v>
      </c>
      <c r="C35" s="58"/>
      <c r="D35" s="19" t="e">
        <f>C35/C36</f>
        <v>#DIV/0!</v>
      </c>
      <c r="E35" s="15" t="e">
        <f>(D35*5/180000)</f>
        <v>#DIV/0!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6" t="e">
        <f>IF(E35&gt;5,5,E35)</f>
        <v>#DIV/0!</v>
      </c>
      <c r="R35" s="12" t="e">
        <f t="shared" si="0"/>
        <v>#DIV/0!</v>
      </c>
    </row>
    <row r="36" spans="1:18" ht="12.75" customHeight="1">
      <c r="A36" s="18"/>
      <c r="B36" s="75" t="s">
        <v>56</v>
      </c>
      <c r="C36" s="58"/>
      <c r="D36" s="60"/>
      <c r="E36" s="61"/>
      <c r="F36" s="59"/>
      <c r="G36" s="5"/>
      <c r="H36" s="5"/>
      <c r="I36" s="5"/>
      <c r="J36" s="5"/>
      <c r="K36" s="5"/>
      <c r="L36" s="5"/>
      <c r="M36" s="5"/>
      <c r="N36" s="5"/>
      <c r="O36" s="5"/>
      <c r="P36" s="5"/>
      <c r="Q36" s="61"/>
      <c r="R36" s="1"/>
    </row>
    <row r="37" spans="1:91" s="106" customFormat="1" ht="12.75" customHeight="1">
      <c r="A37" s="57" t="s">
        <v>41</v>
      </c>
      <c r="B37" s="48" t="s">
        <v>55</v>
      </c>
      <c r="C37" s="58"/>
      <c r="D37" s="19" t="e">
        <f>C37/C38</f>
        <v>#DIV/0!</v>
      </c>
      <c r="E37" s="15" t="e">
        <f>(D37*5/150000)</f>
        <v>#DIV/0!</v>
      </c>
      <c r="F37" s="59"/>
      <c r="G37" s="5"/>
      <c r="H37" s="5"/>
      <c r="I37" s="5"/>
      <c r="J37" s="5"/>
      <c r="K37" s="5"/>
      <c r="L37" s="5"/>
      <c r="M37" s="5"/>
      <c r="N37" s="5"/>
      <c r="O37" s="5"/>
      <c r="P37" s="5"/>
      <c r="Q37" s="16" t="e">
        <f>IF(E37&gt;5,5,E37)</f>
        <v>#DIV/0!</v>
      </c>
      <c r="R37" s="12" t="e">
        <f t="shared" si="0"/>
        <v>#DIV/0!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</row>
    <row r="38" spans="1:91" s="111" customFormat="1" ht="12.75" customHeight="1">
      <c r="A38" s="18"/>
      <c r="B38" s="75" t="s">
        <v>56</v>
      </c>
      <c r="C38" s="58"/>
      <c r="D38" s="60"/>
      <c r="E38" s="61"/>
      <c r="F38" s="59"/>
      <c r="G38" s="5"/>
      <c r="H38" s="5"/>
      <c r="I38" s="5"/>
      <c r="J38" s="5"/>
      <c r="K38" s="5"/>
      <c r="L38" s="5"/>
      <c r="M38" s="5"/>
      <c r="N38" s="5"/>
      <c r="O38" s="5"/>
      <c r="P38" s="5"/>
      <c r="Q38" s="61"/>
      <c r="R38" s="1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</row>
    <row r="39" spans="1:18" ht="12.75" customHeight="1">
      <c r="A39" s="57" t="s">
        <v>42</v>
      </c>
      <c r="B39" s="48" t="s">
        <v>55</v>
      </c>
      <c r="C39" s="58"/>
      <c r="D39" s="12" t="e">
        <f>C39/C40</f>
        <v>#DIV/0!</v>
      </c>
      <c r="E39" s="12" t="e">
        <f>(D39*5/75000)</f>
        <v>#DIV/0!</v>
      </c>
      <c r="F39" s="59"/>
      <c r="G39" s="5"/>
      <c r="H39" s="5"/>
      <c r="I39" s="5"/>
      <c r="J39" s="5"/>
      <c r="K39" s="5"/>
      <c r="L39" s="5"/>
      <c r="M39" s="5"/>
      <c r="N39" s="5"/>
      <c r="O39" s="5"/>
      <c r="P39" s="5"/>
      <c r="Q39" s="16" t="e">
        <f>IF(E39&gt;5,5,E39)</f>
        <v>#DIV/0!</v>
      </c>
      <c r="R39" s="12" t="e">
        <f t="shared" si="0"/>
        <v>#DIV/0!</v>
      </c>
    </row>
    <row r="40" spans="1:18" ht="12.75" customHeight="1">
      <c r="A40" s="21"/>
      <c r="B40" s="75" t="s">
        <v>56</v>
      </c>
      <c r="C40" s="56"/>
      <c r="D40" s="12"/>
      <c r="E40" s="12"/>
      <c r="F40" s="20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7"/>
      <c r="R40" s="12"/>
    </row>
    <row r="41" spans="1:91" s="103" customFormat="1" ht="12.75" customHeight="1">
      <c r="A41" s="71" t="s">
        <v>18</v>
      </c>
      <c r="B41" s="90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3">
        <f>AVERAGE(Q42:Q43)</f>
        <v>0</v>
      </c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</row>
    <row r="42" spans="1:18" ht="12.75" customHeight="1">
      <c r="A42" s="9" t="s">
        <v>19</v>
      </c>
      <c r="B42" s="49"/>
      <c r="C42" s="6"/>
      <c r="D42" s="6"/>
      <c r="E42" s="6"/>
      <c r="F42" s="55"/>
      <c r="G42" s="55"/>
      <c r="H42" s="55"/>
      <c r="I42" s="55"/>
      <c r="J42" s="55"/>
      <c r="K42" s="6"/>
      <c r="L42" s="6"/>
      <c r="M42" s="6"/>
      <c r="N42" s="5"/>
      <c r="O42" s="1">
        <f>SUM(F42:J42)</f>
        <v>0</v>
      </c>
      <c r="P42" s="1">
        <f>IF(O42&gt;=5,5,IF(O42&gt;=4,4,IF(O42&gt;=3,3,IF(O42&gt;=2,2,IF(O42&gt;=1,1,0)))))</f>
        <v>0</v>
      </c>
      <c r="Q42" s="7">
        <f>P42</f>
        <v>0</v>
      </c>
      <c r="R42" s="22" t="str">
        <f>IF(Q42&gt;=4.51,"ดีมาก",IF(Q42&gt;=3.51,"ดี",IF(Q42&gt;=2.51,"พอใช้",IF(Q42&gt;=1.51,"ควรปรับปรุง","ต้องปรับปรุง"))))</f>
        <v>ต้องปรับปรุง</v>
      </c>
    </row>
    <row r="43" spans="1:18" ht="12.75" customHeight="1">
      <c r="A43" s="9" t="s">
        <v>20</v>
      </c>
      <c r="B43" s="49"/>
      <c r="C43" s="6"/>
      <c r="D43" s="6"/>
      <c r="E43" s="6"/>
      <c r="F43" s="55"/>
      <c r="G43" s="55"/>
      <c r="H43" s="55"/>
      <c r="I43" s="55"/>
      <c r="J43" s="55"/>
      <c r="K43" s="6"/>
      <c r="L43" s="6"/>
      <c r="M43" s="6"/>
      <c r="N43" s="5"/>
      <c r="O43" s="1">
        <f>SUM(F43:J43)</f>
        <v>0</v>
      </c>
      <c r="P43" s="1">
        <f>IF(O43&gt;=5,5,IF(O43&gt;=4,4,IF(O43&gt;=3,3,IF(O43&gt;=2,2,IF(O43&gt;=1,1,0)))))</f>
        <v>0</v>
      </c>
      <c r="Q43" s="34">
        <f>P43</f>
        <v>0</v>
      </c>
      <c r="R43" s="22" t="str">
        <f>IF(Q43&gt;=4.51,"ดีมาก",IF(Q43&gt;=3.51,"ดี",IF(Q43&gt;=2.51,"พอใช้",IF(Q43&gt;=1.51,"ควรปรับปรุง","ต้องปรับปรุง"))))</f>
        <v>ต้องปรับปรุง</v>
      </c>
    </row>
    <row r="44" spans="1:91" s="103" customFormat="1" ht="12.75" customHeight="1">
      <c r="A44" s="71" t="s">
        <v>21</v>
      </c>
      <c r="B44" s="9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3">
        <f>AVERAGE(Q45)</f>
        <v>0</v>
      </c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</row>
    <row r="45" spans="1:18" ht="12.75" customHeight="1">
      <c r="A45" s="9" t="s">
        <v>22</v>
      </c>
      <c r="B45" s="49"/>
      <c r="C45" s="6"/>
      <c r="D45" s="6"/>
      <c r="E45" s="6"/>
      <c r="F45" s="55"/>
      <c r="G45" s="55"/>
      <c r="H45" s="55"/>
      <c r="I45" s="55"/>
      <c r="J45" s="55"/>
      <c r="K45" s="55"/>
      <c r="L45" s="6"/>
      <c r="M45" s="6"/>
      <c r="N45" s="5"/>
      <c r="O45" s="1">
        <f>SUM(F45:K45)</f>
        <v>0</v>
      </c>
      <c r="P45" s="1">
        <f>IF(O45&gt;=5,5,IF(O45&gt;=4,4,IF(O45&gt;=3,3,IF(O45&gt;=2,2,IF(O45&gt;=1,1,0)))))</f>
        <v>0</v>
      </c>
      <c r="Q45" s="34">
        <f>P45</f>
        <v>0</v>
      </c>
      <c r="R45" s="22" t="str">
        <f>IF(Q45&gt;=4.51,"ดีมาก",IF(Q45&gt;=3.51,"ดี",IF(Q45&gt;=2.51,"พอใช้",IF(Q45&gt;=1.51,"ควรปรับปรุง","ต้องปรับปรุง"))))</f>
        <v>ต้องปรับปรุง</v>
      </c>
    </row>
    <row r="46" spans="1:91" s="103" customFormat="1" ht="12.75" customHeight="1">
      <c r="A46" s="71" t="s">
        <v>23</v>
      </c>
      <c r="B46" s="92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3">
        <f>AVERAGE(Q47:Q50)</f>
        <v>0</v>
      </c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</row>
    <row r="47" spans="1:18" ht="12.75" customHeight="1">
      <c r="A47" s="9" t="s">
        <v>24</v>
      </c>
      <c r="B47" s="49"/>
      <c r="C47" s="6"/>
      <c r="D47" s="6"/>
      <c r="E47" s="6"/>
      <c r="F47" s="55"/>
      <c r="G47" s="55"/>
      <c r="H47" s="55"/>
      <c r="I47" s="55"/>
      <c r="J47" s="55"/>
      <c r="K47" s="55"/>
      <c r="L47" s="55"/>
      <c r="M47" s="6"/>
      <c r="N47" s="5"/>
      <c r="O47" s="1">
        <f>SUM(F47:L47)</f>
        <v>0</v>
      </c>
      <c r="P47" s="1">
        <f>IF(O47&gt;=7,5,IF(O47&gt;=6,4,IF(O47&gt;=4,3,IF(O47&gt;=2,2,IF(O47&gt;=1,1,0)))))</f>
        <v>0</v>
      </c>
      <c r="Q47" s="7">
        <f>P47</f>
        <v>0</v>
      </c>
      <c r="R47" s="22" t="str">
        <f>IF(Q47&gt;=4.51,"ดีมาก",IF(Q47&gt;=3.51,"ดี",IF(Q47&gt;=2.51,"พอใช้",IF(Q47&gt;=1.51,"ควรปรับปรุง","ต้องปรับปรุง"))))</f>
        <v>ต้องปรับปรุง</v>
      </c>
    </row>
    <row r="48" spans="1:18" ht="12.75" customHeight="1">
      <c r="A48" s="9" t="s">
        <v>25</v>
      </c>
      <c r="B48" s="49"/>
      <c r="C48" s="6"/>
      <c r="D48" s="6"/>
      <c r="E48" s="6"/>
      <c r="F48" s="55"/>
      <c r="G48" s="55"/>
      <c r="H48" s="55"/>
      <c r="I48" s="55"/>
      <c r="J48" s="55"/>
      <c r="K48" s="6"/>
      <c r="L48" s="6"/>
      <c r="M48" s="6"/>
      <c r="N48" s="5"/>
      <c r="O48" s="1">
        <f>SUM(F48:J48)</f>
        <v>0</v>
      </c>
      <c r="P48" s="1">
        <f>IF(O48&gt;=5,5,IF(O48&gt;=4,4,IF(O48&gt;=3,3,IF(O48&gt;=2,2,IF(O48&gt;=1,1,0)))))</f>
        <v>0</v>
      </c>
      <c r="Q48" s="7">
        <f>P48</f>
        <v>0</v>
      </c>
      <c r="R48" s="8" t="str">
        <f aca="true" t="shared" si="1" ref="R48:R54">IF(Q48&gt;=4.51,"ดีมาก",IF(Q48&gt;=3.51,"ดี",IF(Q48&gt;=2.51,"พอใช้",IF(Q48&gt;=1.51,"ควรปรับปรุง","ต้องปรับปรุง"))))</f>
        <v>ต้องปรับปรุง</v>
      </c>
    </row>
    <row r="49" spans="1:18" ht="12.75" customHeight="1">
      <c r="A49" s="9" t="s">
        <v>26</v>
      </c>
      <c r="B49" s="49"/>
      <c r="C49" s="6"/>
      <c r="D49" s="6"/>
      <c r="E49" s="6"/>
      <c r="F49" s="55"/>
      <c r="G49" s="55"/>
      <c r="H49" s="55"/>
      <c r="I49" s="55"/>
      <c r="J49" s="55"/>
      <c r="K49" s="6"/>
      <c r="L49" s="6"/>
      <c r="M49" s="6"/>
      <c r="N49" s="5"/>
      <c r="O49" s="1">
        <f>SUM(F49:J49)</f>
        <v>0</v>
      </c>
      <c r="P49" s="1">
        <f>IF(O49&gt;=5,5,IF(O49&gt;=4,4,IF(O49&gt;=3,3,IF(O49&gt;=2,2,IF(O49&gt;=1,1,0)))))</f>
        <v>0</v>
      </c>
      <c r="Q49" s="7">
        <f>P49</f>
        <v>0</v>
      </c>
      <c r="R49" s="8" t="str">
        <f t="shared" si="1"/>
        <v>ต้องปรับปรุง</v>
      </c>
    </row>
    <row r="50" spans="1:18" ht="12.75" customHeight="1">
      <c r="A50" s="9" t="s">
        <v>27</v>
      </c>
      <c r="B50" s="49"/>
      <c r="C50" s="6"/>
      <c r="D50" s="6"/>
      <c r="E50" s="6"/>
      <c r="F50" s="55"/>
      <c r="G50" s="55"/>
      <c r="H50" s="55"/>
      <c r="I50" s="55"/>
      <c r="J50" s="55"/>
      <c r="K50" s="55"/>
      <c r="L50" s="6"/>
      <c r="M50" s="6"/>
      <c r="N50" s="5"/>
      <c r="O50" s="1">
        <f>SUM(F50:K50)</f>
        <v>0</v>
      </c>
      <c r="P50" s="1">
        <f>IF(O50&gt;=6,5,IF(O50&gt;=5,4,IF(O50&gt;=3,3,IF(O50&gt;=2,2,IF(O50&gt;=1,1,0)))))</f>
        <v>0</v>
      </c>
      <c r="Q50" s="34">
        <f>P50</f>
        <v>0</v>
      </c>
      <c r="R50" s="8" t="str">
        <f t="shared" si="1"/>
        <v>ต้องปรับปรุง</v>
      </c>
    </row>
    <row r="51" spans="1:91" s="103" customFormat="1" ht="12.75" customHeight="1">
      <c r="A51" s="71" t="s">
        <v>28</v>
      </c>
      <c r="B51" s="9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3">
        <f>AVERAGE(Q52)</f>
        <v>0</v>
      </c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</row>
    <row r="52" spans="1:18" ht="12.75" customHeight="1">
      <c r="A52" s="9" t="s">
        <v>29</v>
      </c>
      <c r="B52" s="49"/>
      <c r="C52" s="6"/>
      <c r="D52" s="6"/>
      <c r="E52" s="6"/>
      <c r="F52" s="55"/>
      <c r="G52" s="55"/>
      <c r="H52" s="55"/>
      <c r="I52" s="55"/>
      <c r="J52" s="55"/>
      <c r="K52" s="55"/>
      <c r="L52" s="55"/>
      <c r="M52" s="6"/>
      <c r="N52" s="5"/>
      <c r="O52" s="1">
        <f>SUM(F52:L52)</f>
        <v>0</v>
      </c>
      <c r="P52" s="1">
        <f>IF(O52&gt;=7,5,IF(O52&gt;=6,4,IF(O52&gt;=4,3,IF(O52&gt;=2,2,IF(O52&gt;=1,1,0)))))</f>
        <v>0</v>
      </c>
      <c r="Q52" s="34">
        <f>P52</f>
        <v>0</v>
      </c>
      <c r="R52" s="22" t="str">
        <f t="shared" si="1"/>
        <v>ต้องปรับปรุง</v>
      </c>
    </row>
    <row r="53" spans="1:91" s="103" customFormat="1" ht="12.75" customHeight="1">
      <c r="A53" s="71" t="s">
        <v>30</v>
      </c>
      <c r="B53" s="9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3">
        <f>AVERAGE(Q54)</f>
        <v>0</v>
      </c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</row>
    <row r="54" spans="1:18" ht="12.75" customHeight="1">
      <c r="A54" s="9" t="s">
        <v>31</v>
      </c>
      <c r="B54" s="49"/>
      <c r="C54" s="6"/>
      <c r="D54" s="6"/>
      <c r="E54" s="6"/>
      <c r="F54" s="55"/>
      <c r="G54" s="55"/>
      <c r="H54" s="55"/>
      <c r="I54" s="55"/>
      <c r="J54" s="55"/>
      <c r="K54" s="55"/>
      <c r="L54" s="55"/>
      <c r="M54" s="55"/>
      <c r="N54" s="55"/>
      <c r="O54" s="1">
        <f>SUM(F54:N54)</f>
        <v>0</v>
      </c>
      <c r="P54" s="1">
        <f>IF(O54&gt;=9,5,IF(O54&gt;=7,4,IF(O54&gt;=4,3,IF(O54&gt;=2,2,IF(O54&gt;=1,1,0)))))</f>
        <v>0</v>
      </c>
      <c r="Q54" s="34">
        <f>P54</f>
        <v>0</v>
      </c>
      <c r="R54" s="22" t="str">
        <f t="shared" si="1"/>
        <v>ต้องปรับปรุง</v>
      </c>
    </row>
    <row r="55" spans="1:91" s="103" customFormat="1" ht="12.75" customHeight="1">
      <c r="A55" s="71" t="s">
        <v>32</v>
      </c>
      <c r="B55" s="92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</row>
    <row r="56" spans="1:18" ht="12.75" customHeight="1">
      <c r="A56" s="23" t="s">
        <v>33</v>
      </c>
      <c r="B56" s="93"/>
      <c r="C56" s="6"/>
      <c r="D56" s="6"/>
      <c r="E56" s="6"/>
      <c r="F56" s="55"/>
      <c r="G56" s="55"/>
      <c r="H56" s="55"/>
      <c r="I56" s="55"/>
      <c r="J56" s="55"/>
      <c r="K56" s="6"/>
      <c r="L56" s="6"/>
      <c r="M56" s="6"/>
      <c r="N56" s="5"/>
      <c r="O56" s="1">
        <f>SUM(F56:J56)</f>
        <v>0</v>
      </c>
      <c r="P56" s="1">
        <f>IF(O56&gt;=5,5,IF(O56&gt;=4,4,IF(O56&gt;=3,3,IF(O56&gt;=2,2,IF(O56&gt;=1,1,0)))))</f>
        <v>0</v>
      </c>
      <c r="Q56" s="7">
        <f>P56</f>
        <v>0</v>
      </c>
      <c r="R56" s="2"/>
    </row>
    <row r="57" spans="1:18" ht="12.75" customHeight="1">
      <c r="A57" s="24" t="s">
        <v>57</v>
      </c>
      <c r="B57" s="76" t="s">
        <v>58</v>
      </c>
      <c r="C57" s="25"/>
      <c r="D57" s="101"/>
      <c r="E57" s="26">
        <f>D57*5/3</f>
        <v>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26">
        <f>IF(E57&gt;5,5,E57)</f>
        <v>0</v>
      </c>
      <c r="R57" s="12"/>
    </row>
    <row r="58" spans="1:91" s="112" customFormat="1" ht="12.75" customHeight="1">
      <c r="A58" s="27" t="s">
        <v>47</v>
      </c>
      <c r="B58" s="94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9"/>
      <c r="R58" s="7" t="e">
        <f>AVERAGE(Q8,Q10,Q13,Q18,Q23:Q27,Q29:Q30,Q32:Q34,Q42:Q43,Q45,Q47:Q50,Q52,Q54)</f>
        <v>#DIV/0!</v>
      </c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</row>
    <row r="59" spans="1:91" s="112" customFormat="1" ht="12.75" customHeigh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2"/>
      <c r="R59" s="33" t="e">
        <f>IF(R58&gt;=4.51,"ดีมาก",IF(R58&gt;=3.51,"ดี",IF(R58&gt;=2.51,"พอใช้",IF(R58&gt;=1.51,"ควรปรับปรุง","ต้องปรับปรุง"))))</f>
        <v>#DIV/0!</v>
      </c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</row>
  </sheetData>
  <sheetProtection/>
  <mergeCells count="2">
    <mergeCell ref="F3:P3"/>
    <mergeCell ref="B3:E3"/>
  </mergeCells>
  <conditionalFormatting sqref="Q8 Q32:Q35 Q16 Q18:Q19 Q21 R53 Q23:Q27 Q29:Q30 Q37 Q39 Q54 Q42:Q43 Q45 Q47:Q50 Q52 R58 R31 R9 R28 R7 R41 R44 R46 R51 Q10:Q14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printOptions horizontalCentered="1"/>
  <pageMargins left="0" right="0" top="0.5511811023622047" bottom="0.2362204724409449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8" sqref="A28"/>
    </sheetView>
  </sheetViews>
  <sheetFormatPr defaultColWidth="9.00390625" defaultRowHeight="14.25"/>
  <cols>
    <col min="1" max="1" width="41.625" style="124" bestFit="1" customWidth="1"/>
    <col min="2" max="2" width="18.75390625" style="125" customWidth="1"/>
    <col min="3" max="5" width="8.125" style="127" customWidth="1"/>
    <col min="6" max="6" width="9.125" style="127" bestFit="1" customWidth="1"/>
    <col min="7" max="7" width="10.125" style="127" bestFit="1" customWidth="1"/>
    <col min="8" max="8" width="13.625" style="126" bestFit="1" customWidth="1"/>
    <col min="9" max="9" width="9.00390625" style="126" customWidth="1"/>
    <col min="10" max="10" width="9.125" style="125" bestFit="1" customWidth="1"/>
    <col min="11" max="11" width="9.875" style="124" bestFit="1" customWidth="1"/>
    <col min="12" max="16384" width="9.00390625" style="124" customWidth="1"/>
  </cols>
  <sheetData>
    <row r="1" ht="12.75">
      <c r="A1" s="128" t="s">
        <v>145</v>
      </c>
    </row>
    <row r="2" ht="12.75">
      <c r="A2" s="128"/>
    </row>
    <row r="3" spans="1:11" s="128" customFormat="1" ht="12.75">
      <c r="A3" s="205" t="s">
        <v>144</v>
      </c>
      <c r="B3" s="205" t="s">
        <v>143</v>
      </c>
      <c r="C3" s="210" t="s">
        <v>66</v>
      </c>
      <c r="D3" s="210"/>
      <c r="E3" s="209"/>
      <c r="F3" s="208" t="s">
        <v>66</v>
      </c>
      <c r="G3" s="207" t="s">
        <v>142</v>
      </c>
      <c r="H3" s="206" t="s">
        <v>141</v>
      </c>
      <c r="I3" s="206" t="s">
        <v>35</v>
      </c>
      <c r="J3" s="205" t="s">
        <v>35</v>
      </c>
      <c r="K3" s="205" t="s">
        <v>140</v>
      </c>
    </row>
    <row r="4" spans="1:11" s="196" customFormat="1" ht="12.75">
      <c r="A4" s="200"/>
      <c r="B4" s="200" t="s">
        <v>139</v>
      </c>
      <c r="C4" s="204">
        <v>2551</v>
      </c>
      <c r="D4" s="203">
        <v>2552</v>
      </c>
      <c r="E4" s="203">
        <v>2553</v>
      </c>
      <c r="F4" s="202" t="s">
        <v>137</v>
      </c>
      <c r="G4" s="202" t="s">
        <v>138</v>
      </c>
      <c r="H4" s="201"/>
      <c r="I4" s="201"/>
      <c r="J4" s="200" t="s">
        <v>137</v>
      </c>
      <c r="K4" s="200" t="s">
        <v>136</v>
      </c>
    </row>
    <row r="5" spans="1:11" s="196" customFormat="1" ht="12.75">
      <c r="A5" s="199" t="s">
        <v>135</v>
      </c>
      <c r="B5" s="198"/>
      <c r="C5" s="158"/>
      <c r="D5" s="158"/>
      <c r="E5" s="158"/>
      <c r="F5" s="158"/>
      <c r="G5" s="158"/>
      <c r="H5" s="197"/>
      <c r="I5" s="197"/>
      <c r="J5" s="129">
        <f>SUM(J7,J9,J10,J17,K25,J47,J49,J56,J57,J62,J63,J64,J79)/65</f>
        <v>0</v>
      </c>
      <c r="K5" s="129" t="str">
        <f>IF(J5&gt;=4.51,"ดีมาก",IF(J5&gt;=3.51,"ดี",IF(J5&gt;=2.51,"พอใช้",IF(J5&gt;=1.51,"ควรปรับปรุง","ต้องปรับปรุง"))))</f>
        <v>ต้องปรับปรุง</v>
      </c>
    </row>
    <row r="6" spans="1:11" s="128" customFormat="1" ht="12.75">
      <c r="A6" s="195" t="s">
        <v>134</v>
      </c>
      <c r="B6" s="179"/>
      <c r="C6" s="165"/>
      <c r="D6" s="165"/>
      <c r="E6" s="165"/>
      <c r="F6" s="165"/>
      <c r="G6" s="165"/>
      <c r="H6" s="178"/>
      <c r="I6" s="178"/>
      <c r="J6" s="129">
        <f>SUM(J7,J9,J10,J17)/20</f>
        <v>0</v>
      </c>
      <c r="K6" s="163"/>
    </row>
    <row r="7" spans="1:11" ht="25.5">
      <c r="A7" s="177" t="s">
        <v>133</v>
      </c>
      <c r="B7" s="172" t="s">
        <v>132</v>
      </c>
      <c r="C7" s="171"/>
      <c r="D7" s="171"/>
      <c r="E7" s="171"/>
      <c r="F7" s="152"/>
      <c r="G7" s="170">
        <f>SUM(C7:E7)</f>
        <v>0</v>
      </c>
      <c r="H7" s="143">
        <f>IF(G7=0,0,G7/G8*100)</f>
        <v>0</v>
      </c>
      <c r="I7" s="143">
        <f>IF((H7/100*5)&gt;5,5,(H7/100*5))</f>
        <v>0</v>
      </c>
      <c r="J7" s="143">
        <f>I7*5</f>
        <v>0</v>
      </c>
      <c r="K7" s="142"/>
    </row>
    <row r="8" spans="1:11" ht="12.75">
      <c r="A8" s="173"/>
      <c r="B8" s="172" t="s">
        <v>131</v>
      </c>
      <c r="C8" s="171"/>
      <c r="D8" s="171"/>
      <c r="E8" s="171"/>
      <c r="F8" s="152"/>
      <c r="G8" s="170">
        <f>SUM(C8:E8)</f>
        <v>0</v>
      </c>
      <c r="H8" s="169"/>
      <c r="I8" s="169"/>
      <c r="J8" s="169"/>
      <c r="K8" s="142"/>
    </row>
    <row r="9" spans="1:11" ht="25.5">
      <c r="A9" s="162" t="s">
        <v>130</v>
      </c>
      <c r="B9" s="153"/>
      <c r="C9" s="171"/>
      <c r="D9" s="171"/>
      <c r="E9" s="171"/>
      <c r="F9" s="152"/>
      <c r="G9" s="151"/>
      <c r="H9" s="149">
        <f>SUM(C9:E9)/3</f>
        <v>0</v>
      </c>
      <c r="I9" s="143">
        <f>H9</f>
        <v>0</v>
      </c>
      <c r="J9" s="149">
        <f>I9*5</f>
        <v>0</v>
      </c>
      <c r="K9" s="142"/>
    </row>
    <row r="10" spans="1:11" ht="25.5">
      <c r="A10" s="177" t="s">
        <v>129</v>
      </c>
      <c r="B10" s="172" t="s">
        <v>116</v>
      </c>
      <c r="C10" s="152"/>
      <c r="D10" s="152"/>
      <c r="E10" s="152"/>
      <c r="F10" s="152"/>
      <c r="G10" s="170">
        <f>SUM(F11:F15)</f>
        <v>0</v>
      </c>
      <c r="H10" s="143">
        <f>IF(G10=0,0,G10/G16*100)</f>
        <v>0</v>
      </c>
      <c r="I10" s="143">
        <f>IF((H10/50*5)&gt;5,5,(H10/50*5))</f>
        <v>0</v>
      </c>
      <c r="J10" s="143">
        <f>I10*5</f>
        <v>0</v>
      </c>
      <c r="K10" s="142"/>
    </row>
    <row r="11" spans="1:11" ht="12.75">
      <c r="A11" s="176"/>
      <c r="B11" s="172" t="s">
        <v>115</v>
      </c>
      <c r="C11" s="171"/>
      <c r="D11" s="171"/>
      <c r="E11" s="171"/>
      <c r="F11" s="175">
        <f>SUM(C11:E11)*0.125</f>
        <v>0</v>
      </c>
      <c r="G11" s="151"/>
      <c r="H11" s="194"/>
      <c r="I11" s="174"/>
      <c r="J11" s="174"/>
      <c r="K11" s="142"/>
    </row>
    <row r="12" spans="1:11" ht="12.75">
      <c r="A12" s="176"/>
      <c r="B12" s="172" t="s">
        <v>114</v>
      </c>
      <c r="C12" s="171"/>
      <c r="D12" s="171"/>
      <c r="E12" s="171"/>
      <c r="F12" s="175">
        <f>SUM(C12:E12)*0.25</f>
        <v>0</v>
      </c>
      <c r="G12" s="151"/>
      <c r="H12" s="194"/>
      <c r="I12" s="174"/>
      <c r="J12" s="174"/>
      <c r="K12" s="142"/>
    </row>
    <row r="13" spans="1:11" ht="12.75">
      <c r="A13" s="176"/>
      <c r="B13" s="172" t="s">
        <v>113</v>
      </c>
      <c r="C13" s="171"/>
      <c r="D13" s="171"/>
      <c r="E13" s="171"/>
      <c r="F13" s="175">
        <f>SUM(C13:E13)*0.5</f>
        <v>0</v>
      </c>
      <c r="G13" s="151"/>
      <c r="H13" s="194"/>
      <c r="I13" s="174"/>
      <c r="J13" s="174"/>
      <c r="K13" s="142"/>
    </row>
    <row r="14" spans="1:11" ht="12.75">
      <c r="A14" s="176"/>
      <c r="B14" s="172" t="s">
        <v>112</v>
      </c>
      <c r="C14" s="171"/>
      <c r="D14" s="171"/>
      <c r="E14" s="171"/>
      <c r="F14" s="175">
        <f>SUM(C14:E14)*0.75</f>
        <v>0</v>
      </c>
      <c r="G14" s="151"/>
      <c r="H14" s="194"/>
      <c r="I14" s="174"/>
      <c r="J14" s="174"/>
      <c r="K14" s="142"/>
    </row>
    <row r="15" spans="1:11" ht="12.75">
      <c r="A15" s="176"/>
      <c r="B15" s="172" t="s">
        <v>120</v>
      </c>
      <c r="C15" s="171"/>
      <c r="D15" s="171"/>
      <c r="E15" s="171"/>
      <c r="F15" s="175">
        <f>SUM(C15:E15)*1</f>
        <v>0</v>
      </c>
      <c r="G15" s="151"/>
      <c r="H15" s="194"/>
      <c r="I15" s="174"/>
      <c r="J15" s="174"/>
      <c r="K15" s="142"/>
    </row>
    <row r="16" spans="1:11" ht="12.75">
      <c r="A16" s="173"/>
      <c r="B16" s="172" t="s">
        <v>128</v>
      </c>
      <c r="C16" s="171"/>
      <c r="D16" s="171"/>
      <c r="E16" s="171"/>
      <c r="F16" s="152"/>
      <c r="G16" s="170">
        <f>SUM(C16:E16)</f>
        <v>0</v>
      </c>
      <c r="H16" s="169"/>
      <c r="I16" s="169"/>
      <c r="J16" s="169"/>
      <c r="K16" s="142"/>
    </row>
    <row r="17" spans="1:11" ht="25.5">
      <c r="A17" s="177" t="s">
        <v>127</v>
      </c>
      <c r="B17" s="172" t="s">
        <v>116</v>
      </c>
      <c r="C17" s="152"/>
      <c r="D17" s="152"/>
      <c r="E17" s="152"/>
      <c r="F17" s="152"/>
      <c r="G17" s="170">
        <f>SUM(F18:F22)</f>
        <v>0</v>
      </c>
      <c r="H17" s="143">
        <f>IF(G17=0,0,G17/G23*100)</f>
        <v>0</v>
      </c>
      <c r="I17" s="143">
        <f>IF((H17/100*5)&gt;5,5,(H17/100*5))</f>
        <v>0</v>
      </c>
      <c r="J17" s="143">
        <f>I17*5</f>
        <v>0</v>
      </c>
      <c r="K17" s="142"/>
    </row>
    <row r="18" spans="1:11" ht="12.75">
      <c r="A18" s="176"/>
      <c r="B18" s="172" t="s">
        <v>115</v>
      </c>
      <c r="C18" s="171"/>
      <c r="D18" s="171"/>
      <c r="E18" s="171"/>
      <c r="F18" s="175">
        <f>SUM(C18:E18)*0.125</f>
        <v>0</v>
      </c>
      <c r="G18" s="151"/>
      <c r="H18" s="174"/>
      <c r="I18" s="174"/>
      <c r="J18" s="174"/>
      <c r="K18" s="142"/>
    </row>
    <row r="19" spans="1:11" ht="12.75">
      <c r="A19" s="176"/>
      <c r="B19" s="172" t="s">
        <v>114</v>
      </c>
      <c r="C19" s="171"/>
      <c r="D19" s="171"/>
      <c r="E19" s="171"/>
      <c r="F19" s="175">
        <f>SUM(C19:E19)*0.25</f>
        <v>0</v>
      </c>
      <c r="G19" s="151"/>
      <c r="H19" s="174"/>
      <c r="I19" s="174"/>
      <c r="J19" s="174"/>
      <c r="K19" s="142"/>
    </row>
    <row r="20" spans="1:11" ht="12.75">
      <c r="A20" s="176"/>
      <c r="B20" s="172" t="s">
        <v>113</v>
      </c>
      <c r="C20" s="171"/>
      <c r="D20" s="171"/>
      <c r="E20" s="171"/>
      <c r="F20" s="175">
        <f>SUM(C20:E20)*0.5</f>
        <v>0</v>
      </c>
      <c r="G20" s="151"/>
      <c r="H20" s="174"/>
      <c r="I20" s="174"/>
      <c r="J20" s="174"/>
      <c r="K20" s="142"/>
    </row>
    <row r="21" spans="1:11" ht="12.75">
      <c r="A21" s="176"/>
      <c r="B21" s="172" t="s">
        <v>112</v>
      </c>
      <c r="C21" s="171"/>
      <c r="D21" s="171"/>
      <c r="E21" s="171"/>
      <c r="F21" s="175">
        <f>SUM(C21:E21)*0.75</f>
        <v>0</v>
      </c>
      <c r="G21" s="151"/>
      <c r="H21" s="174"/>
      <c r="I21" s="174"/>
      <c r="J21" s="174"/>
      <c r="K21" s="142"/>
    </row>
    <row r="22" spans="1:11" ht="12.75">
      <c r="A22" s="176"/>
      <c r="B22" s="172" t="s">
        <v>120</v>
      </c>
      <c r="C22" s="171"/>
      <c r="D22" s="171"/>
      <c r="E22" s="171"/>
      <c r="F22" s="175">
        <f>SUM(C22:E22)*1</f>
        <v>0</v>
      </c>
      <c r="G22" s="151"/>
      <c r="H22" s="174"/>
      <c r="I22" s="174"/>
      <c r="J22" s="174"/>
      <c r="K22" s="142"/>
    </row>
    <row r="23" spans="1:11" ht="12.75">
      <c r="A23" s="173"/>
      <c r="B23" s="172" t="s">
        <v>126</v>
      </c>
      <c r="C23" s="171"/>
      <c r="D23" s="171"/>
      <c r="E23" s="171"/>
      <c r="F23" s="152"/>
      <c r="G23" s="170">
        <f>SUM(C23:E23)</f>
        <v>0</v>
      </c>
      <c r="H23" s="169"/>
      <c r="I23" s="169"/>
      <c r="J23" s="169"/>
      <c r="K23" s="142"/>
    </row>
    <row r="24" spans="1:11" s="128" customFormat="1" ht="12.75">
      <c r="A24" s="168" t="s">
        <v>125</v>
      </c>
      <c r="B24" s="167"/>
      <c r="C24" s="166"/>
      <c r="D24" s="166"/>
      <c r="E24" s="166"/>
      <c r="F24" s="166"/>
      <c r="G24" s="165"/>
      <c r="H24" s="164"/>
      <c r="I24" s="164"/>
      <c r="J24" s="129">
        <f>SUM(J25,J47,J49)/15</f>
        <v>0</v>
      </c>
      <c r="K24" s="163"/>
    </row>
    <row r="25" spans="1:11" ht="12.75">
      <c r="A25" s="193" t="s">
        <v>124</v>
      </c>
      <c r="B25" s="153"/>
      <c r="C25" s="152"/>
      <c r="D25" s="152"/>
      <c r="E25" s="152"/>
      <c r="F25" s="152"/>
      <c r="G25" s="151"/>
      <c r="H25" s="192"/>
      <c r="I25" s="143">
        <f>IF(((G26&lt;&gt;0)*AND(G32&lt;&gt;0)),I26,(IF(((G33&lt;&gt;0)*AND(G39&lt;&gt;0)),I33,I40)))</f>
        <v>0</v>
      </c>
      <c r="J25" s="143">
        <f>I25*5</f>
        <v>0</v>
      </c>
      <c r="K25" s="191"/>
    </row>
    <row r="26" spans="1:11" ht="12.75">
      <c r="A26" s="190" t="s">
        <v>123</v>
      </c>
      <c r="B26" s="189" t="s">
        <v>116</v>
      </c>
      <c r="C26" s="152"/>
      <c r="D26" s="152"/>
      <c r="E26" s="152"/>
      <c r="F26" s="152"/>
      <c r="G26" s="188">
        <f>SUM(F27:F31)</f>
        <v>0</v>
      </c>
      <c r="H26" s="187">
        <f>IF(G26=0,0,G26/G32*100)</f>
        <v>0</v>
      </c>
      <c r="I26" s="143">
        <f>IF((H26/20*5)&gt;5,5,(H26/20*5))</f>
        <v>0</v>
      </c>
      <c r="J26" s="187">
        <f>I26*5</f>
        <v>0</v>
      </c>
      <c r="K26" s="142"/>
    </row>
    <row r="27" spans="1:11" ht="12.75">
      <c r="A27" s="176"/>
      <c r="B27" s="172" t="s">
        <v>115</v>
      </c>
      <c r="C27" s="171"/>
      <c r="D27" s="171"/>
      <c r="E27" s="171"/>
      <c r="F27" s="175">
        <f>SUM(C27:E27)*0.125</f>
        <v>0</v>
      </c>
      <c r="G27" s="151"/>
      <c r="H27" s="174"/>
      <c r="I27" s="174"/>
      <c r="J27" s="174"/>
      <c r="K27" s="142"/>
    </row>
    <row r="28" spans="1:11" ht="12.75">
      <c r="A28" s="176"/>
      <c r="B28" s="172" t="s">
        <v>114</v>
      </c>
      <c r="C28" s="171"/>
      <c r="D28" s="171"/>
      <c r="E28" s="171"/>
      <c r="F28" s="175">
        <f>SUM(C28:E28)*0.25</f>
        <v>0</v>
      </c>
      <c r="G28" s="151"/>
      <c r="H28" s="174"/>
      <c r="I28" s="174"/>
      <c r="J28" s="174"/>
      <c r="K28" s="142"/>
    </row>
    <row r="29" spans="1:11" ht="12.75">
      <c r="A29" s="176"/>
      <c r="B29" s="172" t="s">
        <v>113</v>
      </c>
      <c r="C29" s="171"/>
      <c r="D29" s="171"/>
      <c r="E29" s="171"/>
      <c r="F29" s="175">
        <f>SUM(C29:E29)*0.5</f>
        <v>0</v>
      </c>
      <c r="G29" s="151"/>
      <c r="H29" s="174"/>
      <c r="I29" s="174"/>
      <c r="J29" s="174"/>
      <c r="K29" s="142"/>
    </row>
    <row r="30" spans="1:11" ht="12.75">
      <c r="A30" s="176"/>
      <c r="B30" s="172" t="s">
        <v>112</v>
      </c>
      <c r="C30" s="171"/>
      <c r="D30" s="171"/>
      <c r="E30" s="171"/>
      <c r="F30" s="175">
        <f>SUM(C30:E30)*0.75</f>
        <v>0</v>
      </c>
      <c r="G30" s="151"/>
      <c r="H30" s="174"/>
      <c r="I30" s="174"/>
      <c r="J30" s="174"/>
      <c r="K30" s="142"/>
    </row>
    <row r="31" spans="1:11" ht="12.75">
      <c r="A31" s="176"/>
      <c r="B31" s="172" t="s">
        <v>120</v>
      </c>
      <c r="C31" s="171"/>
      <c r="D31" s="171"/>
      <c r="E31" s="171"/>
      <c r="F31" s="175">
        <f>SUM(C31:E31)*1</f>
        <v>0</v>
      </c>
      <c r="G31" s="151"/>
      <c r="H31" s="174"/>
      <c r="I31" s="174"/>
      <c r="J31" s="174"/>
      <c r="K31" s="142"/>
    </row>
    <row r="32" spans="1:11" ht="12.75">
      <c r="A32" s="186"/>
      <c r="B32" s="172" t="s">
        <v>111</v>
      </c>
      <c r="C32" s="171"/>
      <c r="D32" s="171"/>
      <c r="E32" s="171"/>
      <c r="F32" s="152"/>
      <c r="G32" s="170">
        <f>SUM(C32:E32)</f>
        <v>0</v>
      </c>
      <c r="H32" s="169"/>
      <c r="I32" s="169"/>
      <c r="J32" s="169"/>
      <c r="K32" s="142"/>
    </row>
    <row r="33" spans="1:11" ht="12.75">
      <c r="A33" s="190" t="s">
        <v>122</v>
      </c>
      <c r="B33" s="189" t="s">
        <v>116</v>
      </c>
      <c r="C33" s="152"/>
      <c r="D33" s="152"/>
      <c r="E33" s="152"/>
      <c r="F33" s="152"/>
      <c r="G33" s="188">
        <f>SUM(F34:F38)</f>
        <v>0</v>
      </c>
      <c r="H33" s="187">
        <f>IF(G33=0,0,G33/G39*100)</f>
        <v>0</v>
      </c>
      <c r="I33" s="143">
        <f>IF((H33/20*5)&gt;5,5,(H33/20*5))</f>
        <v>0</v>
      </c>
      <c r="J33" s="187">
        <f>I33*5</f>
        <v>0</v>
      </c>
      <c r="K33" s="142"/>
    </row>
    <row r="34" spans="1:11" ht="12.75">
      <c r="A34" s="176"/>
      <c r="B34" s="172" t="s">
        <v>115</v>
      </c>
      <c r="C34" s="171"/>
      <c r="D34" s="171"/>
      <c r="E34" s="171"/>
      <c r="F34" s="175">
        <f>SUM(C34:E34)*0.125</f>
        <v>0</v>
      </c>
      <c r="G34" s="151"/>
      <c r="H34" s="174"/>
      <c r="I34" s="174"/>
      <c r="J34" s="174"/>
      <c r="K34" s="142"/>
    </row>
    <row r="35" spans="1:11" ht="12.75">
      <c r="A35" s="176"/>
      <c r="B35" s="172" t="s">
        <v>114</v>
      </c>
      <c r="C35" s="171"/>
      <c r="D35" s="171"/>
      <c r="E35" s="171"/>
      <c r="F35" s="175">
        <f>SUM(C35:E35)*0.25</f>
        <v>0</v>
      </c>
      <c r="G35" s="151"/>
      <c r="H35" s="174"/>
      <c r="I35" s="174"/>
      <c r="J35" s="174"/>
      <c r="K35" s="142"/>
    </row>
    <row r="36" spans="1:11" ht="12.75">
      <c r="A36" s="176"/>
      <c r="B36" s="172" t="s">
        <v>113</v>
      </c>
      <c r="C36" s="171"/>
      <c r="D36" s="171"/>
      <c r="E36" s="171"/>
      <c r="F36" s="175">
        <f>SUM(C36:E36)*0.5</f>
        <v>0</v>
      </c>
      <c r="G36" s="151"/>
      <c r="H36" s="174"/>
      <c r="I36" s="174"/>
      <c r="J36" s="174"/>
      <c r="K36" s="142"/>
    </row>
    <row r="37" spans="1:11" ht="12.75">
      <c r="A37" s="176"/>
      <c r="B37" s="172" t="s">
        <v>112</v>
      </c>
      <c r="C37" s="171"/>
      <c r="D37" s="171"/>
      <c r="E37" s="171"/>
      <c r="F37" s="175">
        <f>SUM(C37:E37)*0.75</f>
        <v>0</v>
      </c>
      <c r="G37" s="151"/>
      <c r="H37" s="174"/>
      <c r="I37" s="174"/>
      <c r="J37" s="174"/>
      <c r="K37" s="142"/>
    </row>
    <row r="38" spans="1:11" ht="12.75">
      <c r="A38" s="176"/>
      <c r="B38" s="172" t="s">
        <v>120</v>
      </c>
      <c r="C38" s="171"/>
      <c r="D38" s="171"/>
      <c r="E38" s="171"/>
      <c r="F38" s="175">
        <f>SUM(C38:E38)*1</f>
        <v>0</v>
      </c>
      <c r="G38" s="151"/>
      <c r="H38" s="174"/>
      <c r="I38" s="174"/>
      <c r="J38" s="174"/>
      <c r="K38" s="142"/>
    </row>
    <row r="39" spans="1:11" ht="12.75">
      <c r="A39" s="186"/>
      <c r="B39" s="172" t="s">
        <v>111</v>
      </c>
      <c r="C39" s="171"/>
      <c r="D39" s="171"/>
      <c r="E39" s="171"/>
      <c r="F39" s="152"/>
      <c r="G39" s="170">
        <f>SUM(C39:E39)</f>
        <v>0</v>
      </c>
      <c r="H39" s="169"/>
      <c r="I39" s="169"/>
      <c r="J39" s="169"/>
      <c r="K39" s="142"/>
    </row>
    <row r="40" spans="1:11" ht="12.75">
      <c r="A40" s="190" t="s">
        <v>121</v>
      </c>
      <c r="B40" s="189" t="s">
        <v>116</v>
      </c>
      <c r="C40" s="152"/>
      <c r="D40" s="152"/>
      <c r="E40" s="152"/>
      <c r="F40" s="152"/>
      <c r="G40" s="188">
        <f>SUM(F41:F45)</f>
        <v>0</v>
      </c>
      <c r="H40" s="187">
        <f>IF(G40=0,0,G40/G46*100)</f>
        <v>0</v>
      </c>
      <c r="I40" s="143">
        <f>IF((H40/10*5)&gt;5,5,(H40/10*5))</f>
        <v>0</v>
      </c>
      <c r="J40" s="187">
        <f>I40*5</f>
        <v>0</v>
      </c>
      <c r="K40" s="142"/>
    </row>
    <row r="41" spans="1:11" ht="12.75">
      <c r="A41" s="176"/>
      <c r="B41" s="172" t="s">
        <v>115</v>
      </c>
      <c r="C41" s="171"/>
      <c r="D41" s="171"/>
      <c r="E41" s="171"/>
      <c r="F41" s="175">
        <f>SUM(C41:E41)*0.125</f>
        <v>0</v>
      </c>
      <c r="G41" s="151"/>
      <c r="H41" s="174"/>
      <c r="I41" s="174"/>
      <c r="J41" s="174"/>
      <c r="K41" s="142"/>
    </row>
    <row r="42" spans="1:11" ht="12.75">
      <c r="A42" s="176"/>
      <c r="B42" s="172" t="s">
        <v>114</v>
      </c>
      <c r="C42" s="171"/>
      <c r="D42" s="171"/>
      <c r="E42" s="171"/>
      <c r="F42" s="175">
        <f>SUM(C42:E42)*0.25</f>
        <v>0</v>
      </c>
      <c r="G42" s="151"/>
      <c r="H42" s="174"/>
      <c r="I42" s="174"/>
      <c r="J42" s="174"/>
      <c r="K42" s="142"/>
    </row>
    <row r="43" spans="1:11" ht="12.75">
      <c r="A43" s="176"/>
      <c r="B43" s="172" t="s">
        <v>113</v>
      </c>
      <c r="C43" s="171"/>
      <c r="D43" s="171"/>
      <c r="E43" s="171"/>
      <c r="F43" s="175">
        <f>SUM(C43:E43)*0.5</f>
        <v>0</v>
      </c>
      <c r="G43" s="151"/>
      <c r="H43" s="174"/>
      <c r="I43" s="174"/>
      <c r="J43" s="174"/>
      <c r="K43" s="142"/>
    </row>
    <row r="44" spans="1:11" ht="12.75">
      <c r="A44" s="176"/>
      <c r="B44" s="172" t="s">
        <v>112</v>
      </c>
      <c r="C44" s="171"/>
      <c r="D44" s="171"/>
      <c r="E44" s="171"/>
      <c r="F44" s="175">
        <f>SUM(C44:E44)*0.75</f>
        <v>0</v>
      </c>
      <c r="G44" s="151"/>
      <c r="H44" s="174"/>
      <c r="I44" s="174"/>
      <c r="J44" s="174"/>
      <c r="K44" s="142"/>
    </row>
    <row r="45" spans="1:11" ht="12.75">
      <c r="A45" s="176"/>
      <c r="B45" s="172" t="s">
        <v>120</v>
      </c>
      <c r="C45" s="171"/>
      <c r="D45" s="171"/>
      <c r="E45" s="171"/>
      <c r="F45" s="175">
        <f>SUM(C45:E45)*1</f>
        <v>0</v>
      </c>
      <c r="G45" s="151"/>
      <c r="H45" s="174"/>
      <c r="I45" s="174"/>
      <c r="J45" s="174"/>
      <c r="K45" s="142"/>
    </row>
    <row r="46" spans="1:11" ht="12.75">
      <c r="A46" s="186"/>
      <c r="B46" s="172" t="s">
        <v>111</v>
      </c>
      <c r="C46" s="171"/>
      <c r="D46" s="171"/>
      <c r="E46" s="171"/>
      <c r="F46" s="152"/>
      <c r="G46" s="170">
        <f>SUM(C46:E46)</f>
        <v>0</v>
      </c>
      <c r="H46" s="169"/>
      <c r="I46" s="169"/>
      <c r="J46" s="169"/>
      <c r="K46" s="142"/>
    </row>
    <row r="47" spans="1:11" ht="12.75">
      <c r="A47" s="185" t="s">
        <v>119</v>
      </c>
      <c r="B47" s="172" t="s">
        <v>118</v>
      </c>
      <c r="C47" s="171"/>
      <c r="D47" s="171"/>
      <c r="E47" s="171"/>
      <c r="F47" s="152"/>
      <c r="G47" s="170">
        <f>SUM(C47:E47)</f>
        <v>0</v>
      </c>
      <c r="H47" s="143">
        <f>IF(G47=0,0,G47/G48*100)</f>
        <v>0</v>
      </c>
      <c r="I47" s="143">
        <f>IF((H47/20*5)&gt;5,5,(H47/20*5))</f>
        <v>0</v>
      </c>
      <c r="J47" s="143">
        <f>I47*5</f>
        <v>0</v>
      </c>
      <c r="K47" s="142"/>
    </row>
    <row r="48" spans="1:11" ht="12.75">
      <c r="A48" s="182"/>
      <c r="B48" s="172" t="s">
        <v>111</v>
      </c>
      <c r="C48" s="171"/>
      <c r="D48" s="171"/>
      <c r="E48" s="171"/>
      <c r="F48" s="152"/>
      <c r="G48" s="170">
        <f>SUM(C48:E48)</f>
        <v>0</v>
      </c>
      <c r="H48" s="181"/>
      <c r="I48" s="181"/>
      <c r="J48" s="181"/>
      <c r="K48" s="142"/>
    </row>
    <row r="49" spans="1:11" ht="12.75">
      <c r="A49" s="184" t="s">
        <v>117</v>
      </c>
      <c r="B49" s="172" t="s">
        <v>116</v>
      </c>
      <c r="C49" s="152"/>
      <c r="D49" s="152"/>
      <c r="E49" s="152"/>
      <c r="F49" s="152"/>
      <c r="G49" s="170">
        <f>SUM(F50:F54)</f>
        <v>0</v>
      </c>
      <c r="H49" s="183">
        <f>IF(G49=0,0,G49/G54*100)</f>
        <v>0</v>
      </c>
      <c r="I49" s="143">
        <f>IF((H49/10*5)&gt;5,5,(H49/10*5))</f>
        <v>0</v>
      </c>
      <c r="J49" s="143">
        <f>I49*5</f>
        <v>0</v>
      </c>
      <c r="K49" s="142"/>
    </row>
    <row r="50" spans="1:11" ht="12.75">
      <c r="A50" s="176"/>
      <c r="B50" s="172" t="s">
        <v>115</v>
      </c>
      <c r="C50" s="171"/>
      <c r="D50" s="171"/>
      <c r="E50" s="171"/>
      <c r="F50" s="175">
        <f>SUM(C50:E50)*0.25</f>
        <v>0</v>
      </c>
      <c r="G50" s="151"/>
      <c r="H50" s="174"/>
      <c r="I50" s="174"/>
      <c r="J50" s="174"/>
      <c r="K50" s="142"/>
    </row>
    <row r="51" spans="1:11" ht="12.75">
      <c r="A51" s="176"/>
      <c r="B51" s="172" t="s">
        <v>114</v>
      </c>
      <c r="C51" s="171"/>
      <c r="D51" s="171"/>
      <c r="E51" s="171"/>
      <c r="F51" s="175">
        <f>SUM(C51:E51)*0.5</f>
        <v>0</v>
      </c>
      <c r="G51" s="151"/>
      <c r="H51" s="174"/>
      <c r="I51" s="174"/>
      <c r="J51" s="174"/>
      <c r="K51" s="142"/>
    </row>
    <row r="52" spans="1:11" ht="12.75">
      <c r="A52" s="176"/>
      <c r="B52" s="172" t="s">
        <v>113</v>
      </c>
      <c r="C52" s="171"/>
      <c r="D52" s="171"/>
      <c r="E52" s="171"/>
      <c r="F52" s="175">
        <f>SUM(C52:E52)*0.75</f>
        <v>0</v>
      </c>
      <c r="G52" s="151"/>
      <c r="H52" s="174"/>
      <c r="I52" s="174"/>
      <c r="J52" s="174"/>
      <c r="K52" s="142"/>
    </row>
    <row r="53" spans="1:11" ht="12.75">
      <c r="A53" s="176"/>
      <c r="B53" s="172" t="s">
        <v>112</v>
      </c>
      <c r="C53" s="171"/>
      <c r="D53" s="171"/>
      <c r="E53" s="171"/>
      <c r="F53" s="175">
        <f>SUM(C53:E53)*1</f>
        <v>0</v>
      </c>
      <c r="G53" s="151"/>
      <c r="H53" s="174"/>
      <c r="I53" s="174"/>
      <c r="J53" s="174"/>
      <c r="K53" s="142"/>
    </row>
    <row r="54" spans="1:11" ht="12.75">
      <c r="A54" s="182"/>
      <c r="B54" s="172" t="s">
        <v>111</v>
      </c>
      <c r="C54" s="171"/>
      <c r="D54" s="171"/>
      <c r="E54" s="171"/>
      <c r="F54" s="152"/>
      <c r="G54" s="170">
        <f>SUM(C54:E54)</f>
        <v>0</v>
      </c>
      <c r="H54" s="181"/>
      <c r="I54" s="181"/>
      <c r="J54" s="181"/>
      <c r="K54" s="142"/>
    </row>
    <row r="55" spans="1:11" s="128" customFormat="1" ht="12.75">
      <c r="A55" s="180" t="s">
        <v>110</v>
      </c>
      <c r="B55" s="179"/>
      <c r="C55" s="165"/>
      <c r="D55" s="165"/>
      <c r="E55" s="165"/>
      <c r="F55" s="165"/>
      <c r="G55" s="165"/>
      <c r="H55" s="178"/>
      <c r="I55" s="178"/>
      <c r="J55" s="129">
        <f>SUM(J56:J57)/10</f>
        <v>0</v>
      </c>
      <c r="K55" s="163"/>
    </row>
    <row r="56" spans="1:11" ht="25.5">
      <c r="A56" s="162" t="s">
        <v>109</v>
      </c>
      <c r="B56" s="153"/>
      <c r="C56" s="152"/>
      <c r="D56" s="152"/>
      <c r="E56" s="152"/>
      <c r="F56" s="152"/>
      <c r="G56" s="151"/>
      <c r="H56" s="150"/>
      <c r="I56" s="143">
        <f>H56</f>
        <v>0</v>
      </c>
      <c r="J56" s="149">
        <f>I56*5</f>
        <v>0</v>
      </c>
      <c r="K56" s="142"/>
    </row>
    <row r="57" spans="1:11" ht="25.5">
      <c r="A57" s="162" t="s">
        <v>108</v>
      </c>
      <c r="B57" s="153"/>
      <c r="C57" s="152"/>
      <c r="D57" s="152"/>
      <c r="E57" s="152"/>
      <c r="F57" s="152"/>
      <c r="G57" s="151"/>
      <c r="H57" s="150"/>
      <c r="I57" s="143">
        <f>H57</f>
        <v>0</v>
      </c>
      <c r="J57" s="149">
        <f>I57*5</f>
        <v>0</v>
      </c>
      <c r="K57" s="142"/>
    </row>
    <row r="58" spans="1:11" s="128" customFormat="1" ht="12.75">
      <c r="A58" s="168" t="s">
        <v>107</v>
      </c>
      <c r="B58" s="167"/>
      <c r="C58" s="166"/>
      <c r="D58" s="166"/>
      <c r="E58" s="166"/>
      <c r="F58" s="166"/>
      <c r="G58" s="165"/>
      <c r="H58" s="164"/>
      <c r="I58" s="164"/>
      <c r="J58" s="164"/>
      <c r="K58" s="163"/>
    </row>
    <row r="59" spans="1:11" ht="12.75">
      <c r="A59" s="162" t="s">
        <v>106</v>
      </c>
      <c r="B59" s="153"/>
      <c r="C59" s="152"/>
      <c r="D59" s="152"/>
      <c r="E59" s="152"/>
      <c r="F59" s="152"/>
      <c r="G59" s="151"/>
      <c r="H59" s="150"/>
      <c r="I59" s="155"/>
      <c r="J59" s="155"/>
      <c r="K59" s="142"/>
    </row>
    <row r="60" spans="1:11" ht="12.75">
      <c r="A60" s="162" t="s">
        <v>105</v>
      </c>
      <c r="B60" s="153"/>
      <c r="C60" s="152"/>
      <c r="D60" s="152"/>
      <c r="E60" s="152"/>
      <c r="F60" s="152"/>
      <c r="G60" s="151"/>
      <c r="H60" s="150"/>
      <c r="I60" s="155"/>
      <c r="J60" s="155"/>
      <c r="K60" s="142"/>
    </row>
    <row r="61" spans="1:11" s="128" customFormat="1" ht="12.75">
      <c r="A61" s="168" t="s">
        <v>104</v>
      </c>
      <c r="B61" s="167"/>
      <c r="C61" s="166"/>
      <c r="D61" s="166"/>
      <c r="E61" s="166"/>
      <c r="F61" s="166"/>
      <c r="G61" s="165"/>
      <c r="H61" s="164"/>
      <c r="I61" s="164"/>
      <c r="J61" s="129">
        <f>SUM(J62:J64)/15</f>
        <v>0</v>
      </c>
      <c r="K61" s="163"/>
    </row>
    <row r="62" spans="1:11" ht="12.75">
      <c r="A62" s="162" t="s">
        <v>103</v>
      </c>
      <c r="B62" s="153"/>
      <c r="C62" s="152"/>
      <c r="D62" s="152"/>
      <c r="E62" s="152"/>
      <c r="F62" s="152"/>
      <c r="G62" s="151"/>
      <c r="H62" s="150"/>
      <c r="I62" s="143">
        <f>H62</f>
        <v>0</v>
      </c>
      <c r="J62" s="149">
        <f>I62*5</f>
        <v>0</v>
      </c>
      <c r="K62" s="142"/>
    </row>
    <row r="63" spans="1:11" ht="12.75">
      <c r="A63" s="162" t="s">
        <v>102</v>
      </c>
      <c r="B63" s="153"/>
      <c r="C63" s="152"/>
      <c r="D63" s="152"/>
      <c r="E63" s="152"/>
      <c r="F63" s="152"/>
      <c r="G63" s="151"/>
      <c r="H63" s="150"/>
      <c r="I63" s="143">
        <f>H63</f>
        <v>0</v>
      </c>
      <c r="J63" s="149">
        <f>I63*5</f>
        <v>0</v>
      </c>
      <c r="K63" s="142"/>
    </row>
    <row r="64" spans="1:11" ht="12.75">
      <c r="A64" s="177" t="s">
        <v>101</v>
      </c>
      <c r="B64" s="172" t="s">
        <v>100</v>
      </c>
      <c r="C64" s="152"/>
      <c r="D64" s="152"/>
      <c r="E64" s="152"/>
      <c r="F64" s="152"/>
      <c r="G64" s="170">
        <f>SUM(F65:F76)</f>
        <v>0</v>
      </c>
      <c r="H64" s="143">
        <f>IF(G64=0,0,G64/G77)</f>
        <v>0</v>
      </c>
      <c r="I64" s="143">
        <f>IF((H64/6*5)&gt;5,5,(H64/6*5))</f>
        <v>0</v>
      </c>
      <c r="J64" s="143">
        <f>I64*5</f>
        <v>0</v>
      </c>
      <c r="K64" s="142"/>
    </row>
    <row r="65" spans="1:11" ht="12.75">
      <c r="A65" s="176"/>
      <c r="B65" s="172" t="s">
        <v>99</v>
      </c>
      <c r="C65" s="171"/>
      <c r="D65" s="171"/>
      <c r="E65" s="171"/>
      <c r="F65" s="175">
        <f>SUM(C65:E65)*0</f>
        <v>0</v>
      </c>
      <c r="G65" s="151"/>
      <c r="H65" s="174"/>
      <c r="I65" s="174"/>
      <c r="J65" s="174"/>
      <c r="K65" s="142"/>
    </row>
    <row r="66" spans="1:11" ht="12.75">
      <c r="A66" s="176"/>
      <c r="B66" s="172" t="s">
        <v>98</v>
      </c>
      <c r="C66" s="171"/>
      <c r="D66" s="171"/>
      <c r="E66" s="171"/>
      <c r="F66" s="175">
        <f>SUM(C66:E66)*2</f>
        <v>0</v>
      </c>
      <c r="G66" s="151"/>
      <c r="H66" s="174"/>
      <c r="I66" s="174"/>
      <c r="J66" s="174"/>
      <c r="K66" s="142"/>
    </row>
    <row r="67" spans="1:11" ht="12.75">
      <c r="A67" s="176"/>
      <c r="B67" s="172" t="s">
        <v>97</v>
      </c>
      <c r="C67" s="171"/>
      <c r="D67" s="171"/>
      <c r="E67" s="171"/>
      <c r="F67" s="175">
        <f>SUM(C67:E67)*5</f>
        <v>0</v>
      </c>
      <c r="G67" s="151"/>
      <c r="H67" s="174"/>
      <c r="I67" s="174"/>
      <c r="J67" s="174"/>
      <c r="K67" s="142"/>
    </row>
    <row r="68" spans="1:11" ht="12.75">
      <c r="A68" s="176"/>
      <c r="B68" s="172" t="s">
        <v>96</v>
      </c>
      <c r="C68" s="171"/>
      <c r="D68" s="171"/>
      <c r="E68" s="171"/>
      <c r="F68" s="175">
        <f>SUM(C68:E68)*1</f>
        <v>0</v>
      </c>
      <c r="G68" s="151"/>
      <c r="H68" s="174"/>
      <c r="I68" s="174"/>
      <c r="J68" s="174"/>
      <c r="K68" s="142"/>
    </row>
    <row r="69" spans="1:11" ht="12.75">
      <c r="A69" s="176"/>
      <c r="B69" s="172" t="s">
        <v>95</v>
      </c>
      <c r="C69" s="171"/>
      <c r="D69" s="171"/>
      <c r="E69" s="171"/>
      <c r="F69" s="175">
        <f>SUM(C69:E69)*3</f>
        <v>0</v>
      </c>
      <c r="G69" s="151"/>
      <c r="H69" s="174"/>
      <c r="I69" s="174"/>
      <c r="J69" s="174"/>
      <c r="K69" s="142"/>
    </row>
    <row r="70" spans="1:11" ht="12.75">
      <c r="A70" s="176"/>
      <c r="B70" s="172" t="s">
        <v>94</v>
      </c>
      <c r="C70" s="171"/>
      <c r="D70" s="171"/>
      <c r="E70" s="171"/>
      <c r="F70" s="175">
        <f>SUM(C70:E70)*6</f>
        <v>0</v>
      </c>
      <c r="G70" s="151"/>
      <c r="H70" s="174"/>
      <c r="I70" s="174"/>
      <c r="J70" s="174"/>
      <c r="K70" s="142"/>
    </row>
    <row r="71" spans="1:11" ht="12.75">
      <c r="A71" s="176"/>
      <c r="B71" s="172" t="s">
        <v>93</v>
      </c>
      <c r="C71" s="171"/>
      <c r="D71" s="171"/>
      <c r="E71" s="171"/>
      <c r="F71" s="175">
        <f>SUM(C71:E71)*3</f>
        <v>0</v>
      </c>
      <c r="G71" s="151"/>
      <c r="H71" s="174"/>
      <c r="I71" s="174"/>
      <c r="J71" s="174"/>
      <c r="K71" s="142"/>
    </row>
    <row r="72" spans="1:11" ht="12.75">
      <c r="A72" s="176"/>
      <c r="B72" s="172" t="s">
        <v>92</v>
      </c>
      <c r="C72" s="171"/>
      <c r="D72" s="171"/>
      <c r="E72" s="171"/>
      <c r="F72" s="175">
        <f>SUM(C72:E72)*5</f>
        <v>0</v>
      </c>
      <c r="G72" s="151"/>
      <c r="H72" s="174"/>
      <c r="I72" s="174"/>
      <c r="J72" s="174"/>
      <c r="K72" s="142"/>
    </row>
    <row r="73" spans="1:11" ht="12.75">
      <c r="A73" s="176"/>
      <c r="B73" s="172" t="s">
        <v>91</v>
      </c>
      <c r="C73" s="171"/>
      <c r="D73" s="171"/>
      <c r="E73" s="171"/>
      <c r="F73" s="175">
        <f>SUM(C73:E73)*8</f>
        <v>0</v>
      </c>
      <c r="G73" s="151"/>
      <c r="H73" s="174"/>
      <c r="I73" s="174"/>
      <c r="J73" s="174"/>
      <c r="K73" s="142"/>
    </row>
    <row r="74" spans="1:11" ht="12.75">
      <c r="A74" s="176"/>
      <c r="B74" s="172" t="s">
        <v>90</v>
      </c>
      <c r="C74" s="171"/>
      <c r="D74" s="171"/>
      <c r="E74" s="171"/>
      <c r="F74" s="175">
        <f>SUM(C74:E74)*6</f>
        <v>0</v>
      </c>
      <c r="G74" s="151"/>
      <c r="H74" s="174"/>
      <c r="I74" s="174"/>
      <c r="J74" s="174"/>
      <c r="K74" s="142"/>
    </row>
    <row r="75" spans="1:11" ht="12.75">
      <c r="A75" s="176"/>
      <c r="B75" s="172" t="s">
        <v>89</v>
      </c>
      <c r="C75" s="171"/>
      <c r="D75" s="171"/>
      <c r="E75" s="171"/>
      <c r="F75" s="175">
        <f>SUM(C75:E75)*8</f>
        <v>0</v>
      </c>
      <c r="G75" s="151"/>
      <c r="H75" s="174"/>
      <c r="I75" s="174"/>
      <c r="J75" s="174"/>
      <c r="K75" s="142"/>
    </row>
    <row r="76" spans="1:11" ht="12.75">
      <c r="A76" s="176"/>
      <c r="B76" s="172" t="s">
        <v>88</v>
      </c>
      <c r="C76" s="171"/>
      <c r="D76" s="171"/>
      <c r="E76" s="171"/>
      <c r="F76" s="175">
        <f>SUM(C76:E76)*10</f>
        <v>0</v>
      </c>
      <c r="G76" s="151"/>
      <c r="H76" s="174"/>
      <c r="I76" s="174"/>
      <c r="J76" s="174"/>
      <c r="K76" s="142"/>
    </row>
    <row r="77" spans="1:11" ht="12.75">
      <c r="A77" s="173"/>
      <c r="B77" s="172" t="s">
        <v>87</v>
      </c>
      <c r="C77" s="171"/>
      <c r="D77" s="171"/>
      <c r="E77" s="171"/>
      <c r="F77" s="152"/>
      <c r="G77" s="170">
        <f>SUM(C77:E77)</f>
        <v>0</v>
      </c>
      <c r="H77" s="169"/>
      <c r="I77" s="169"/>
      <c r="J77" s="169"/>
      <c r="K77" s="142"/>
    </row>
    <row r="78" spans="1:11" s="128" customFormat="1" ht="12.75">
      <c r="A78" s="168" t="s">
        <v>86</v>
      </c>
      <c r="B78" s="167"/>
      <c r="C78" s="166"/>
      <c r="D78" s="166"/>
      <c r="E78" s="166"/>
      <c r="F78" s="166"/>
      <c r="G78" s="165"/>
      <c r="H78" s="164"/>
      <c r="I78" s="164"/>
      <c r="J78" s="129">
        <f>J79/5</f>
        <v>0</v>
      </c>
      <c r="K78" s="163"/>
    </row>
    <row r="79" spans="1:11" ht="12.75">
      <c r="A79" s="162" t="s">
        <v>85</v>
      </c>
      <c r="B79" s="153"/>
      <c r="C79" s="152"/>
      <c r="D79" s="152"/>
      <c r="E79" s="152"/>
      <c r="F79" s="152"/>
      <c r="G79" s="151"/>
      <c r="H79" s="150"/>
      <c r="I79" s="143">
        <f>H79</f>
        <v>0</v>
      </c>
      <c r="J79" s="149">
        <f>I79*5</f>
        <v>0</v>
      </c>
      <c r="K79" s="142"/>
    </row>
    <row r="80" spans="1:11" s="128" customFormat="1" ht="12.75">
      <c r="A80" s="161" t="s">
        <v>84</v>
      </c>
      <c r="B80" s="160"/>
      <c r="C80" s="159"/>
      <c r="D80" s="159"/>
      <c r="E80" s="159"/>
      <c r="F80" s="159"/>
      <c r="G80" s="158"/>
      <c r="H80" s="157"/>
      <c r="I80" s="157"/>
      <c r="J80" s="129">
        <f>SUM(J81,J82)/15</f>
        <v>0</v>
      </c>
      <c r="K80" s="129" t="str">
        <f>IF(J80&gt;=4.51,"ดีมาก",IF(J80&gt;=3.51,"ดี",IF(J80&gt;=2.51,"พอใช้",IF(J80&gt;=1.51,"ควรปรับปรุง","ต้องปรับปรุง"))))</f>
        <v>ต้องปรับปรุง</v>
      </c>
    </row>
    <row r="81" spans="1:11" ht="25.5">
      <c r="A81" s="162" t="s">
        <v>83</v>
      </c>
      <c r="B81" s="153"/>
      <c r="C81" s="152"/>
      <c r="D81" s="152"/>
      <c r="E81" s="152"/>
      <c r="F81" s="152"/>
      <c r="G81" s="151"/>
      <c r="H81" s="150"/>
      <c r="I81" s="143">
        <f>H81</f>
        <v>0</v>
      </c>
      <c r="J81" s="149">
        <f>I81*10</f>
        <v>0</v>
      </c>
      <c r="K81" s="142"/>
    </row>
    <row r="82" spans="1:11" ht="25.5">
      <c r="A82" s="162" t="s">
        <v>82</v>
      </c>
      <c r="B82" s="153"/>
      <c r="C82" s="152"/>
      <c r="D82" s="152"/>
      <c r="E82" s="152"/>
      <c r="F82" s="152"/>
      <c r="G82" s="151"/>
      <c r="H82" s="150"/>
      <c r="I82" s="143">
        <f>H82</f>
        <v>0</v>
      </c>
      <c r="J82" s="149">
        <f>I82*5</f>
        <v>0</v>
      </c>
      <c r="K82" s="142"/>
    </row>
    <row r="83" spans="1:11" s="128" customFormat="1" ht="12.75">
      <c r="A83" s="161" t="s">
        <v>81</v>
      </c>
      <c r="B83" s="160"/>
      <c r="C83" s="159"/>
      <c r="D83" s="159"/>
      <c r="E83" s="159"/>
      <c r="F83" s="159"/>
      <c r="G83" s="158"/>
      <c r="H83" s="157"/>
      <c r="I83" s="157"/>
      <c r="J83" s="129">
        <f>SUM(J85,J86)/10</f>
        <v>0</v>
      </c>
      <c r="K83" s="129" t="str">
        <f>IF(J83&gt;=4.51,"ดีมาก",IF(J83&gt;=3.51,"ดี",IF(J83&gt;=2.51,"พอใช้",IF(J83&gt;=1.51,"ควรปรับปรุง","ต้องปรับปรุง"))))</f>
        <v>ต้องปรับปรุง</v>
      </c>
    </row>
    <row r="84" spans="1:11" ht="12.75">
      <c r="A84" s="156" t="s">
        <v>80</v>
      </c>
      <c r="B84" s="153"/>
      <c r="C84" s="152"/>
      <c r="D84" s="152"/>
      <c r="E84" s="152"/>
      <c r="F84" s="152"/>
      <c r="G84" s="151"/>
      <c r="H84" s="155"/>
      <c r="I84" s="155"/>
      <c r="J84" s="155"/>
      <c r="K84" s="142"/>
    </row>
    <row r="85" spans="1:11" ht="12.75">
      <c r="A85" s="154" t="s">
        <v>79</v>
      </c>
      <c r="B85" s="153"/>
      <c r="C85" s="152"/>
      <c r="D85" s="152"/>
      <c r="E85" s="152"/>
      <c r="F85" s="152"/>
      <c r="G85" s="151"/>
      <c r="H85" s="150"/>
      <c r="I85" s="143">
        <f>H85</f>
        <v>0</v>
      </c>
      <c r="J85" s="149">
        <f>I85*5</f>
        <v>0</v>
      </c>
      <c r="K85" s="142"/>
    </row>
    <row r="86" spans="1:11" ht="12.75">
      <c r="A86" s="148" t="s">
        <v>78</v>
      </c>
      <c r="B86" s="147"/>
      <c r="C86" s="146"/>
      <c r="D86" s="146"/>
      <c r="E86" s="146"/>
      <c r="F86" s="146"/>
      <c r="G86" s="145"/>
      <c r="H86" s="144"/>
      <c r="I86" s="143">
        <f>H86</f>
        <v>0</v>
      </c>
      <c r="J86" s="143">
        <f>I86*5</f>
        <v>0</v>
      </c>
      <c r="K86" s="142"/>
    </row>
    <row r="87" spans="1:11" s="128" customFormat="1" ht="12.75">
      <c r="A87" s="141" t="s">
        <v>77</v>
      </c>
      <c r="B87" s="140"/>
      <c r="C87" s="139"/>
      <c r="D87" s="139"/>
      <c r="E87" s="139"/>
      <c r="F87" s="139"/>
      <c r="G87" s="138"/>
      <c r="H87" s="137"/>
      <c r="I87" s="136"/>
      <c r="J87" s="129">
        <f>SUM(J7,J9,J10,J17,J25,J47,J49,J56,J57)/45</f>
        <v>0</v>
      </c>
      <c r="K87" s="129" t="str">
        <f>IF(J87&gt;=4.51,"ดีมาก",IF(J87&gt;=3.51,"ดี",IF(J87&gt;=2.51,"พอใช้",IF(J87&gt;=1.51,"ควรปรับปรุง","ต้องปรับปรุง"))))</f>
        <v>ต้องปรับปรุง</v>
      </c>
    </row>
    <row r="88" spans="1:11" s="128" customFormat="1" ht="12.75">
      <c r="A88" s="135" t="s">
        <v>76</v>
      </c>
      <c r="B88" s="134"/>
      <c r="C88" s="133"/>
      <c r="D88" s="133"/>
      <c r="E88" s="133"/>
      <c r="F88" s="133"/>
      <c r="G88" s="132"/>
      <c r="H88" s="131"/>
      <c r="I88" s="130"/>
      <c r="J88" s="129">
        <f>SUM(J7,J9,J10,J17,J26,J47,J49,J56,J57,J62,J63,J64,J79,J81,J82,J85,J86)/90</f>
        <v>0</v>
      </c>
      <c r="K88" s="129" t="str">
        <f>IF(J88&gt;=4.51,"ดีมาก",IF(J88&gt;=3.51,"ดี",IF(J88&gt;=2.51,"พอใช้",IF(J88&gt;=1.51,"ควรปรับปรุง","ต้องปรับปรุง"))))</f>
        <v>ต้องปรับปรุง</v>
      </c>
    </row>
  </sheetData>
  <sheetProtection/>
  <mergeCells count="1">
    <mergeCell ref="C3:E3"/>
  </mergeCells>
  <conditionalFormatting sqref="I7 I9:I10 I17 I25:I26 I33 I40 I47 I49 I56:I57 I62:I64 I79 I81:I82 I85:I86 J5:J6 J24 J55 J61 J78 J83 J80 J87:J88">
    <cfRule type="cellIs" priority="1" dxfId="2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0" operator="between" stopIfTrue="1">
      <formula>3.51</formula>
      <formula>5</formula>
    </cfRule>
  </conditionalFormatting>
  <printOptions/>
  <pageMargins left="0.35" right="0.31" top="0.25" bottom="0.23" header="0.24" footer="0.24"/>
  <pageSetup horizontalDpi="1200" verticalDpi="12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tabSelected="1" zoomScalePageLayoutView="0" workbookViewId="0" topLeftCell="A1">
      <selection activeCell="J18" sqref="J18"/>
    </sheetView>
  </sheetViews>
  <sheetFormatPr defaultColWidth="9.00390625" defaultRowHeight="14.25"/>
  <cols>
    <col min="1" max="16384" width="9.00390625" style="211" customWidth="1"/>
  </cols>
  <sheetData>
    <row r="1" ht="12.75">
      <c r="A1" s="128" t="s">
        <v>145</v>
      </c>
    </row>
    <row r="3" ht="12.75">
      <c r="A3" s="211" t="s">
        <v>147</v>
      </c>
    </row>
    <row r="4" ht="12.75">
      <c r="A4" s="211" t="s">
        <v>146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G33" sqref="G33"/>
    </sheetView>
  </sheetViews>
  <sheetFormatPr defaultColWidth="8.00390625" defaultRowHeight="14.25"/>
  <cols>
    <col min="1" max="16384" width="8.00390625" style="45" customWidth="1"/>
  </cols>
  <sheetData>
    <row r="1" ht="12.75">
      <c r="A1" s="44" t="s">
        <v>72</v>
      </c>
    </row>
    <row r="3" ht="12.75" customHeight="1">
      <c r="A3" s="100" t="s">
        <v>67</v>
      </c>
    </row>
    <row r="4" ht="12.75" customHeight="1">
      <c r="A4" s="100" t="s">
        <v>69</v>
      </c>
    </row>
    <row r="5" ht="12.75" customHeight="1">
      <c r="A5" s="100" t="s">
        <v>68</v>
      </c>
    </row>
    <row r="6" ht="12.75" customHeight="1">
      <c r="A6" s="100" t="s">
        <v>71</v>
      </c>
    </row>
    <row r="7" ht="12.75" customHeight="1">
      <c r="A7" s="37" t="s"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ITC</cp:lastModifiedBy>
  <cp:lastPrinted>2011-01-26T09:20:50Z</cp:lastPrinted>
  <dcterms:created xsi:type="dcterms:W3CDTF">2010-12-12T09:41:30Z</dcterms:created>
  <dcterms:modified xsi:type="dcterms:W3CDTF">2011-03-28T08:44:53Z</dcterms:modified>
  <cp:category/>
  <cp:version/>
  <cp:contentType/>
  <cp:contentStatus/>
</cp:coreProperties>
</file>