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120" activeTab="0"/>
  </bookViews>
  <sheets>
    <sheet name="ประเมินคะแนน" sheetId="1" r:id="rId1"/>
  </sheets>
  <definedNames>
    <definedName name="_xlnm.Print_Area" localSheetId="0">'ประเมินคะแนน'!$A$1:$K$90</definedName>
    <definedName name="_xlnm.Print_Titles" localSheetId="0">'ประเมินคะแนน'!$3:$4</definedName>
  </definedNames>
  <calcPr fullCalcOnLoad="1"/>
</workbook>
</file>

<file path=xl/sharedStrings.xml><?xml version="1.0" encoding="utf-8"?>
<sst xmlns="http://schemas.openxmlformats.org/spreadsheetml/2006/main" count="110" uniqueCount="74">
  <si>
    <t>18.1 การจัดการทรัพยากรที่ยั่งยืน</t>
  </si>
  <si>
    <t>18.2 ยกระดับคุณภาพชีวิตของชาวใต้</t>
  </si>
  <si>
    <t>18. ผลการชี้นำ ป้องกัน หรือแก้ปัญหาของสังคมในด้านต่างๆ</t>
  </si>
  <si>
    <t>คะแนน</t>
  </si>
  <si>
    <t>ตัวตั้ง</t>
  </si>
  <si>
    <t>ตัวหาร</t>
  </si>
  <si>
    <t>ข้อมูล</t>
  </si>
  <si>
    <t>ผลรวมข้อมูล</t>
  </si>
  <si>
    <t>3 ปีย้อนหลัง</t>
  </si>
  <si>
    <t>ภาพรวม</t>
  </si>
  <si>
    <t>ตัวบ่งชี้พันธกิจหลักของสถาบัน (ตัวบ่งชี้ที่ 1- 11)</t>
  </si>
  <si>
    <t>จำนวนบัณฑิตที่ได้งานทำฯ</t>
  </si>
  <si>
    <t>จำนวนบัณฑิตที่ตอบฯ</t>
  </si>
  <si>
    <t>ผู้สำเร็จการศึกษาป.โท</t>
  </si>
  <si>
    <t>ผู้สำเร็จการศึกษาป.เอก</t>
  </si>
  <si>
    <t>อาจารย์และนักวิจัยทั้งหมด</t>
  </si>
  <si>
    <t>ถ่วงน้ำหนักผลงานฯ</t>
  </si>
  <si>
    <t>จำนวนงานวิจัย/สร้างสรรค์</t>
  </si>
  <si>
    <t>อาจารย์ปฏิบัติงานจริง</t>
  </si>
  <si>
    <t>ถ่วงน้ำหนักของอาจารย์</t>
  </si>
  <si>
    <t>ถ่วงน้ำหนัก</t>
  </si>
  <si>
    <t>กรณีที่ 1</t>
  </si>
  <si>
    <t>กรณีที่ 2</t>
  </si>
  <si>
    <t>กรณีที่ 3</t>
  </si>
  <si>
    <t>กรณีที่ 4</t>
  </si>
  <si>
    <t>กรณีที่ 5</t>
  </si>
  <si>
    <t>อาจารย์-ตรี</t>
  </si>
  <si>
    <t>อาจารย์-โท</t>
  </si>
  <si>
    <t>อาจารย์-เอก</t>
  </si>
  <si>
    <t>ผู้ช่วยศาสตราจารย์-ตรี</t>
  </si>
  <si>
    <t>ผู้ช่วยศาสตราจารย์-โท</t>
  </si>
  <si>
    <t>ผู้ช่วยศาสตราจารย์-เอก</t>
  </si>
  <si>
    <t>รองศาสตราจารย์-ตรี</t>
  </si>
  <si>
    <t>รองศาสตราจารย์-โท</t>
  </si>
  <si>
    <t>รองศาสตราจารย์-เอก</t>
  </si>
  <si>
    <t>ศาสตราจารย์-ตรี</t>
  </si>
  <si>
    <t>ศาสตราจารย์-โท</t>
  </si>
  <si>
    <t>ศาสตราจารย์-เอก</t>
  </si>
  <si>
    <t>6. งานวิจัยหรืองานสร้างสรรค์ที่นำไปใช้ประโยชน์</t>
  </si>
  <si>
    <t>17. ผลการพัฒนาตามจุดเน้นและจุดเด่นที่ส่งผลสะท้อนเป็นเอกลักษณ์ของสถาบัน</t>
  </si>
  <si>
    <t>ตัวบ่งชี้มาตรการส่งเสริม</t>
  </si>
  <si>
    <t>ตัวบ่งชี้</t>
  </si>
  <si>
    <t>ด้านคุณภาพบัณฑิต</t>
  </si>
  <si>
    <t>ด้านงานวิจัยและงานสร้างสรรค์</t>
  </si>
  <si>
    <t>ด้านการบริการวิชาการแก่สังคม</t>
  </si>
  <si>
    <t>ด้านการทำนุบำรุงศิลปะและวัฒนธรรม</t>
  </si>
  <si>
    <t>ด้านการบริหารและพัฒนาสถาบัน</t>
  </si>
  <si>
    <t>ผลการดำเนินงาน</t>
  </si>
  <si>
    <t>ด้านการพัฒนาและประกันคุณภาพภายใน</t>
  </si>
  <si>
    <t>ตัวบ่งชี้พื้นฐาน</t>
  </si>
  <si>
    <t>1. บัณฑิตปริญญาตรีที่ได้งานทำหรือประกอบอาชีพอิสระภายใน 1 ปี</t>
  </si>
  <si>
    <t>2. คุณภาพของบัณฑิตปริญญาตรี โทและเอก ตามกรอบมาตรฐานคุณวุฒิอุดมศึกษาแห่งชาติ</t>
  </si>
  <si>
    <t>3. ผลงานของผู้สำเร็จการศึกษาระดับปริญญาโทที่ได้รับการตีพิมพ์หรือเผยแพร่</t>
  </si>
  <si>
    <t>4. ผลงานของผู้สำเร็จการศึกษาระดับปริญญาเอกที่ได้รับการตีพิมพ์</t>
  </si>
  <si>
    <t>5. งานวิจัยหรืองานสร้างสรรค์ที่ได้รับการตีพิมพ์หรือเผยแพร่</t>
  </si>
  <si>
    <t>7. ผลงานวิชาการที่ได้รับการรับรองคุณภาพ</t>
  </si>
  <si>
    <t>8. ผลการนำความรู้และประสบการณ์จากการให้บริการวิชาการมาใช้ในการพัฒนาการเรียนการสอนหรือการวิจัย</t>
  </si>
  <si>
    <t>9. การเรียนรู้และเสริมสร้างความเข้มแข็งของชุมชนหรือองค์กรภายนอก</t>
  </si>
  <si>
    <t>10. การส่งเสริมและสนับสนุนด้านศิลปะและวัฒนธรรม</t>
  </si>
  <si>
    <t>11. การพัฒนาสุนทรียภาพในมิติทางศิลปะและวัฒนธรรม</t>
  </si>
  <si>
    <t>12. การปฏิบัติตามบทบาทหน้าที่ของสภาสถาบัน</t>
  </si>
  <si>
    <t>13. การปฏิบัติตามบทบาทหน้าที่ของผู้บริหารสถาบัน</t>
  </si>
  <si>
    <t>14. การพัฒนาคณาจารย์</t>
  </si>
  <si>
    <t>15. ผลประเมินการประกันคุณภาพภายในรับรองโดยต้นสังกัด</t>
  </si>
  <si>
    <t>ตัวบ่งชี้อัตลักษณ์</t>
  </si>
  <si>
    <t>กลุ่มสาขาวิชาวิทยาศาสตร์และเทคโนโลยี</t>
  </si>
  <si>
    <t>กลุ่มสาขาวิชาวิทยาศาสตร์สุขภาพ</t>
  </si>
  <si>
    <t>กลุ่มสาขาวิชามนุษยศาสตร์และสังคมศาสตร์</t>
  </si>
  <si>
    <t>ผลการ</t>
  </si>
  <si>
    <t>ประเมิน</t>
  </si>
  <si>
    <t>4.2 ตารางผลการดำเนินงานและผลประเมินตามองค์ประกอบและตัวบ่งชี้ (ฟอร์ม สมศ.)</t>
  </si>
  <si>
    <t>16. ผลการพัฒนาสถาบันตามอัตลักษณ์ของสถาบัน</t>
  </si>
  <si>
    <t>16.1 ผลการบริหารสถาบันให้เกิดอัตลักษณ์</t>
  </si>
  <si>
    <t>16.2 ผลการพัฒนาบัณฑิตตามอัตลักษณ์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</si>
</sst>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2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Cordia New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4" borderId="0" applyNumberFormat="0" applyBorder="0" applyAlignment="0" applyProtection="0"/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/>
    </xf>
    <xf numFmtId="0" fontId="22" fillId="0" borderId="11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22" fillId="24" borderId="12" xfId="0" applyFont="1" applyFill="1" applyBorder="1" applyAlignment="1">
      <alignment horizontal="left" vertical="top"/>
    </xf>
    <xf numFmtId="0" fontId="22" fillId="24" borderId="11" xfId="0" applyFont="1" applyFill="1" applyBorder="1" applyAlignment="1">
      <alignment horizontal="center" vertical="top"/>
    </xf>
    <xf numFmtId="0" fontId="22" fillId="18" borderId="13" xfId="0" applyFont="1" applyFill="1" applyBorder="1" applyAlignment="1">
      <alignment vertical="top"/>
    </xf>
    <xf numFmtId="0" fontId="22" fillId="18" borderId="13" xfId="0" applyFon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16" borderId="13" xfId="0" applyFill="1" applyBorder="1" applyAlignment="1">
      <alignment horizontal="center" vertical="top" wrapText="1"/>
    </xf>
    <xf numFmtId="0" fontId="22" fillId="18" borderId="13" xfId="0" applyFont="1" applyFill="1" applyBorder="1" applyAlignment="1">
      <alignment vertical="top" wrapText="1"/>
    </xf>
    <xf numFmtId="0" fontId="22" fillId="18" borderId="13" xfId="0" applyFont="1" applyFill="1" applyBorder="1" applyAlignment="1">
      <alignment horizontal="center" vertical="top" wrapText="1"/>
    </xf>
    <xf numFmtId="0" fontId="0" fillId="16" borderId="10" xfId="0" applyFill="1" applyBorder="1" applyAlignment="1">
      <alignment vertical="top" wrapText="1"/>
    </xf>
    <xf numFmtId="0" fontId="0" fillId="16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22" fillId="18" borderId="13" xfId="0" applyFont="1" applyFill="1" applyBorder="1" applyAlignment="1">
      <alignment horizontal="left" vertical="top"/>
    </xf>
    <xf numFmtId="0" fontId="22" fillId="24" borderId="13" xfId="0" applyFont="1" applyFill="1" applyBorder="1" applyAlignment="1">
      <alignment vertical="top" wrapText="1"/>
    </xf>
    <xf numFmtId="0" fontId="22" fillId="24" borderId="13" xfId="0" applyFont="1" applyFill="1" applyBorder="1" applyAlignment="1">
      <alignment horizontal="center" vertical="top" wrapText="1"/>
    </xf>
    <xf numFmtId="0" fontId="0" fillId="16" borderId="13" xfId="0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0" fontId="0" fillId="0" borderId="13" xfId="0" applyFill="1" applyBorder="1" applyAlignment="1">
      <alignment horizontal="left" vertical="top" wrapText="1" indent="1"/>
    </xf>
    <xf numFmtId="0" fontId="22" fillId="7" borderId="14" xfId="0" applyFont="1" applyFill="1" applyBorder="1" applyAlignment="1">
      <alignment horizontal="center" vertical="top" wrapText="1"/>
    </xf>
    <xf numFmtId="0" fontId="22" fillId="11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2" fontId="22" fillId="0" borderId="10" xfId="0" applyNumberFormat="1" applyFont="1" applyFill="1" applyBorder="1" applyAlignment="1">
      <alignment horizontal="center" vertical="top"/>
    </xf>
    <xf numFmtId="2" fontId="22" fillId="0" borderId="11" xfId="0" applyNumberFormat="1" applyFont="1" applyFill="1" applyBorder="1" applyAlignment="1">
      <alignment horizontal="center" vertical="top"/>
    </xf>
    <xf numFmtId="2" fontId="22" fillId="24" borderId="13" xfId="0" applyNumberFormat="1" applyFont="1" applyFill="1" applyBorder="1" applyAlignment="1">
      <alignment horizontal="center" vertical="top"/>
    </xf>
    <xf numFmtId="2" fontId="22" fillId="18" borderId="13" xfId="0" applyNumberFormat="1" applyFon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center" vertical="top" wrapText="1"/>
    </xf>
    <xf numFmtId="2" fontId="0" fillId="0" borderId="13" xfId="0" applyNumberFormat="1" applyFill="1" applyBorder="1" applyAlignment="1">
      <alignment horizontal="center" vertical="top" wrapText="1"/>
    </xf>
    <xf numFmtId="2" fontId="0" fillId="0" borderId="12" xfId="0" applyNumberFormat="1" applyFill="1" applyBorder="1" applyAlignment="1">
      <alignment horizontal="center" vertical="top" wrapText="1"/>
    </xf>
    <xf numFmtId="2" fontId="22" fillId="18" borderId="13" xfId="0" applyNumberFormat="1" applyFont="1" applyFill="1" applyBorder="1" applyAlignment="1">
      <alignment horizontal="center" vertical="top" wrapText="1"/>
    </xf>
    <xf numFmtId="2" fontId="0" fillId="16" borderId="10" xfId="0" applyNumberFormat="1" applyFill="1" applyBorder="1" applyAlignment="1">
      <alignment horizontal="center" vertical="top" wrapText="1"/>
    </xf>
    <xf numFmtId="2" fontId="0" fillId="0" borderId="11" xfId="0" applyNumberFormat="1" applyFill="1" applyBorder="1" applyAlignment="1">
      <alignment horizontal="center" vertical="top"/>
    </xf>
    <xf numFmtId="2" fontId="0" fillId="0" borderId="10" xfId="0" applyNumberFormat="1" applyFill="1" applyBorder="1" applyAlignment="1">
      <alignment horizontal="center" vertical="top"/>
    </xf>
    <xf numFmtId="2" fontId="0" fillId="16" borderId="13" xfId="0" applyNumberFormat="1" applyFill="1" applyBorder="1" applyAlignment="1">
      <alignment horizontal="center" vertical="top" wrapText="1"/>
    </xf>
    <xf numFmtId="2" fontId="22" fillId="24" borderId="13" xfId="0" applyNumberFormat="1" applyFont="1" applyFill="1" applyBorder="1" applyAlignment="1">
      <alignment horizontal="center" vertical="top" wrapText="1"/>
    </xf>
    <xf numFmtId="2" fontId="22" fillId="7" borderId="15" xfId="0" applyNumberFormat="1" applyFont="1" applyFill="1" applyBorder="1" applyAlignment="1">
      <alignment horizontal="center" vertical="top" wrapText="1"/>
    </xf>
    <xf numFmtId="2" fontId="22" fillId="11" borderId="15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vertical="top"/>
    </xf>
    <xf numFmtId="4" fontId="22" fillId="0" borderId="16" xfId="0" applyNumberFormat="1" applyFont="1" applyFill="1" applyBorder="1" applyAlignment="1">
      <alignment horizontal="center" vertical="top"/>
    </xf>
    <xf numFmtId="4" fontId="22" fillId="0" borderId="10" xfId="0" applyNumberFormat="1" applyFont="1" applyFill="1" applyBorder="1" applyAlignment="1">
      <alignment horizontal="center" vertical="top"/>
    </xf>
    <xf numFmtId="4" fontId="22" fillId="0" borderId="11" xfId="0" applyNumberFormat="1" applyFont="1" applyFill="1" applyBorder="1" applyAlignment="1">
      <alignment horizontal="center" vertical="top"/>
    </xf>
    <xf numFmtId="4" fontId="22" fillId="24" borderId="13" xfId="0" applyNumberFormat="1" applyFont="1" applyFill="1" applyBorder="1" applyAlignment="1">
      <alignment horizontal="center" vertical="top"/>
    </xf>
    <xf numFmtId="4" fontId="22" fillId="18" borderId="13" xfId="0" applyNumberFormat="1" applyFont="1" applyFill="1" applyBorder="1" applyAlignment="1">
      <alignment horizontal="center" vertical="top"/>
    </xf>
    <xf numFmtId="4" fontId="0" fillId="0" borderId="13" xfId="0" applyNumberFormat="1" applyFill="1" applyBorder="1" applyAlignment="1">
      <alignment horizontal="center" vertical="top" wrapText="1"/>
    </xf>
    <xf numFmtId="4" fontId="0" fillId="16" borderId="13" xfId="0" applyNumberForma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 vertical="top"/>
    </xf>
    <xf numFmtId="4" fontId="0" fillId="16" borderId="13" xfId="0" applyNumberFormat="1" applyFill="1" applyBorder="1" applyAlignment="1">
      <alignment horizontal="center" vertical="top"/>
    </xf>
    <xf numFmtId="4" fontId="22" fillId="18" borderId="13" xfId="0" applyNumberFormat="1" applyFont="1" applyFill="1" applyBorder="1" applyAlignment="1">
      <alignment horizontal="center" vertical="top" wrapText="1"/>
    </xf>
    <xf numFmtId="4" fontId="22" fillId="24" borderId="13" xfId="0" applyNumberFormat="1" applyFont="1" applyFill="1" applyBorder="1" applyAlignment="1">
      <alignment horizontal="center" vertical="top" wrapText="1"/>
    </xf>
    <xf numFmtId="4" fontId="0" fillId="16" borderId="10" xfId="0" applyNumberFormat="1" applyFill="1" applyBorder="1" applyAlignment="1">
      <alignment horizontal="center" vertical="top" wrapText="1"/>
    </xf>
    <xf numFmtId="4" fontId="0" fillId="16" borderId="10" xfId="0" applyNumberFormat="1" applyFill="1" applyBorder="1" applyAlignment="1">
      <alignment horizontal="center" vertical="top"/>
    </xf>
    <xf numFmtId="4" fontId="22" fillId="7" borderId="14" xfId="0" applyNumberFormat="1" applyFont="1" applyFill="1" applyBorder="1" applyAlignment="1">
      <alignment horizontal="center" vertical="top" wrapText="1"/>
    </xf>
    <xf numFmtId="4" fontId="22" fillId="7" borderId="14" xfId="0" applyNumberFormat="1" applyFont="1" applyFill="1" applyBorder="1" applyAlignment="1">
      <alignment horizontal="center" vertical="top"/>
    </xf>
    <xf numFmtId="4" fontId="22" fillId="11" borderId="14" xfId="0" applyNumberFormat="1" applyFont="1" applyFill="1" applyBorder="1" applyAlignment="1">
      <alignment horizontal="center" vertical="top" wrapText="1"/>
    </xf>
    <xf numFmtId="4" fontId="22" fillId="11" borderId="14" xfId="0" applyNumberFormat="1" applyFont="1" applyFill="1" applyBorder="1" applyAlignment="1">
      <alignment horizontal="center" vertical="top"/>
    </xf>
    <xf numFmtId="4" fontId="0" fillId="0" borderId="0" xfId="0" applyNumberFormat="1" applyFill="1" applyAlignment="1">
      <alignment horizontal="center" vertical="top"/>
    </xf>
    <xf numFmtId="49" fontId="22" fillId="0" borderId="15" xfId="0" applyNumberFormat="1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top"/>
    </xf>
    <xf numFmtId="2" fontId="22" fillId="7" borderId="14" xfId="0" applyNumberFormat="1" applyFont="1" applyFill="1" applyBorder="1" applyAlignment="1">
      <alignment horizontal="center" vertical="top" wrapText="1"/>
    </xf>
    <xf numFmtId="2" fontId="22" fillId="11" borderId="14" xfId="0" applyNumberFormat="1" applyFont="1" applyFill="1" applyBorder="1" applyAlignment="1">
      <alignment horizontal="center" vertical="top" wrapText="1"/>
    </xf>
    <xf numFmtId="0" fontId="22" fillId="7" borderId="17" xfId="0" applyFont="1" applyFill="1" applyBorder="1" applyAlignment="1">
      <alignment horizontal="left" vertical="top" wrapText="1"/>
    </xf>
    <xf numFmtId="0" fontId="22" fillId="11" borderId="17" xfId="0" applyFont="1" applyFill="1" applyBorder="1" applyAlignment="1">
      <alignment horizontal="left" vertical="top" wrapText="1"/>
    </xf>
    <xf numFmtId="4" fontId="0" fillId="0" borderId="12" xfId="0" applyNumberFormat="1" applyFill="1" applyBorder="1" applyAlignment="1">
      <alignment horizontal="center" vertical="top"/>
    </xf>
    <xf numFmtId="4" fontId="0" fillId="8" borderId="13" xfId="0" applyNumberFormat="1" applyFill="1" applyBorder="1" applyAlignment="1">
      <alignment horizontal="center" vertical="top" wrapText="1"/>
    </xf>
    <xf numFmtId="2" fontId="0" fillId="8" borderId="13" xfId="0" applyNumberFormat="1" applyFill="1" applyBorder="1" applyAlignment="1">
      <alignment horizontal="center" vertical="top" wrapText="1"/>
    </xf>
    <xf numFmtId="2" fontId="0" fillId="8" borderId="10" xfId="0" applyNumberFormat="1" applyFill="1" applyBorder="1" applyAlignment="1">
      <alignment horizontal="center" vertical="top" wrapText="1"/>
    </xf>
    <xf numFmtId="0" fontId="0" fillId="4" borderId="10" xfId="0" applyFill="1" applyBorder="1" applyAlignment="1">
      <alignment horizontal="left" vertical="top" wrapText="1" indent="1"/>
    </xf>
    <xf numFmtId="0" fontId="0" fillId="4" borderId="13" xfId="0" applyFill="1" applyBorder="1" applyAlignment="1">
      <alignment horizontal="center" vertical="top" wrapText="1"/>
    </xf>
    <xf numFmtId="4" fontId="0" fillId="4" borderId="13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2" fontId="0" fillId="0" borderId="12" xfId="0" applyNumberFormat="1" applyFill="1" applyBorder="1" applyAlignment="1">
      <alignment vertical="top"/>
    </xf>
    <xf numFmtId="4" fontId="22" fillId="0" borderId="14" xfId="0" applyNumberFormat="1" applyFont="1" applyFill="1" applyBorder="1" applyAlignment="1">
      <alignment horizontal="center" vertical="top"/>
    </xf>
    <xf numFmtId="4" fontId="22" fillId="0" borderId="15" xfId="0" applyNumberFormat="1" applyFont="1" applyFill="1" applyBorder="1" applyAlignment="1">
      <alignment horizontal="center" vertical="top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ตั้งหาร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SheetLayoutView="10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0" sqref="A70"/>
    </sheetView>
  </sheetViews>
  <sheetFormatPr defaultColWidth="9.140625" defaultRowHeight="12.75"/>
  <cols>
    <col min="1" max="1" width="47.57421875" style="11" bestFit="1" customWidth="1"/>
    <col min="2" max="2" width="21.421875" style="26" customWidth="1"/>
    <col min="3" max="5" width="9.28125" style="67" customWidth="1"/>
    <col min="6" max="6" width="10.421875" style="67" bestFit="1" customWidth="1"/>
    <col min="7" max="7" width="11.57421875" style="67" bestFit="1" customWidth="1"/>
    <col min="8" max="8" width="15.57421875" style="49" bestFit="1" customWidth="1"/>
    <col min="9" max="9" width="9.140625" style="49" customWidth="1"/>
    <col min="10" max="10" width="10.421875" style="26" bestFit="1" customWidth="1"/>
    <col min="11" max="11" width="11.28125" style="11" bestFit="1" customWidth="1"/>
    <col min="12" max="16384" width="9.140625" style="11" customWidth="1"/>
  </cols>
  <sheetData>
    <row r="1" ht="12.75">
      <c r="A1" s="2" t="s">
        <v>70</v>
      </c>
    </row>
    <row r="2" ht="12.75">
      <c r="A2" s="2"/>
    </row>
    <row r="3" spans="1:11" s="2" customFormat="1" ht="12.75">
      <c r="A3" s="1" t="s">
        <v>41</v>
      </c>
      <c r="B3" s="1" t="s">
        <v>4</v>
      </c>
      <c r="C3" s="86" t="s">
        <v>6</v>
      </c>
      <c r="D3" s="86"/>
      <c r="E3" s="87"/>
      <c r="F3" s="50" t="s">
        <v>6</v>
      </c>
      <c r="G3" s="51" t="s">
        <v>7</v>
      </c>
      <c r="H3" s="33" t="s">
        <v>47</v>
      </c>
      <c r="I3" s="33" t="s">
        <v>3</v>
      </c>
      <c r="J3" s="1" t="s">
        <v>3</v>
      </c>
      <c r="K3" s="1" t="s">
        <v>68</v>
      </c>
    </row>
    <row r="4" spans="1:11" s="4" customFormat="1" ht="12.75">
      <c r="A4" s="3"/>
      <c r="B4" s="3" t="s">
        <v>5</v>
      </c>
      <c r="C4" s="68">
        <v>2551</v>
      </c>
      <c r="D4" s="69">
        <v>2552</v>
      </c>
      <c r="E4" s="69">
        <v>2553</v>
      </c>
      <c r="F4" s="52" t="s">
        <v>20</v>
      </c>
      <c r="G4" s="52" t="s">
        <v>8</v>
      </c>
      <c r="H4" s="34"/>
      <c r="I4" s="34"/>
      <c r="J4" s="3" t="s">
        <v>20</v>
      </c>
      <c r="K4" s="3" t="s">
        <v>69</v>
      </c>
    </row>
    <row r="5" spans="1:11" s="4" customFormat="1" ht="12.75">
      <c r="A5" s="5" t="s">
        <v>49</v>
      </c>
      <c r="B5" s="6"/>
      <c r="C5" s="53"/>
      <c r="D5" s="53"/>
      <c r="E5" s="53"/>
      <c r="F5" s="53"/>
      <c r="G5" s="53"/>
      <c r="H5" s="35"/>
      <c r="I5" s="35"/>
      <c r="J5" s="82">
        <f>SUM(J7,J9,J10,J17,K25,J47,J49,J56,J57,J62,J63,J64,J79)/65</f>
        <v>0</v>
      </c>
      <c r="K5" s="82" t="str">
        <f>IF(J5&gt;=4.51,"ดีมาก",IF(J5&gt;=3.51,"ดี",IF(J5&gt;=2.51,"พอใช้",IF(J5&gt;=1.51,"ควรปรับปรุง","ต้องปรับปรุง"))))</f>
        <v>ต้องปรับปรุง</v>
      </c>
    </row>
    <row r="6" spans="1:11" s="2" customFormat="1" ht="12.75">
      <c r="A6" s="7" t="s">
        <v>42</v>
      </c>
      <c r="B6" s="8"/>
      <c r="C6" s="54"/>
      <c r="D6" s="54"/>
      <c r="E6" s="54"/>
      <c r="F6" s="54"/>
      <c r="G6" s="54"/>
      <c r="H6" s="36"/>
      <c r="I6" s="36"/>
      <c r="J6" s="82">
        <f>SUM(J7,J9,J10,J17)/20</f>
        <v>0</v>
      </c>
      <c r="K6" s="83"/>
    </row>
    <row r="7" spans="1:11" ht="25.5">
      <c r="A7" s="9" t="s">
        <v>50</v>
      </c>
      <c r="B7" s="10" t="s">
        <v>11</v>
      </c>
      <c r="C7" s="75"/>
      <c r="D7" s="75"/>
      <c r="E7" s="75"/>
      <c r="F7" s="56"/>
      <c r="G7" s="57">
        <f>SUM(C7:E7)</f>
        <v>0</v>
      </c>
      <c r="H7" s="37">
        <f>IF(G7=0,0,G7/G8*100)</f>
        <v>0</v>
      </c>
      <c r="I7" s="37">
        <f>IF((H7/100*5)&gt;5,5,(H7/100*5))</f>
        <v>0</v>
      </c>
      <c r="J7" s="37">
        <f>I7*5</f>
        <v>0</v>
      </c>
      <c r="K7" s="84"/>
    </row>
    <row r="8" spans="1:11" ht="12.75">
      <c r="A8" s="12"/>
      <c r="B8" s="10" t="s">
        <v>12</v>
      </c>
      <c r="C8" s="75"/>
      <c r="D8" s="75"/>
      <c r="E8" s="75"/>
      <c r="F8" s="56"/>
      <c r="G8" s="57">
        <f>SUM(C8:E8)</f>
        <v>0</v>
      </c>
      <c r="H8" s="38"/>
      <c r="I8" s="38"/>
      <c r="J8" s="38"/>
      <c r="K8" s="84"/>
    </row>
    <row r="9" spans="1:11" ht="25.5">
      <c r="A9" s="13" t="s">
        <v>51</v>
      </c>
      <c r="B9" s="14"/>
      <c r="C9" s="75"/>
      <c r="D9" s="75"/>
      <c r="E9" s="75"/>
      <c r="F9" s="56"/>
      <c r="G9" s="58"/>
      <c r="H9" s="39">
        <f>SUM(C9:E9)/3</f>
        <v>0</v>
      </c>
      <c r="I9" s="37">
        <f>H9</f>
        <v>0</v>
      </c>
      <c r="J9" s="39">
        <f>I9*5</f>
        <v>0</v>
      </c>
      <c r="K9" s="84"/>
    </row>
    <row r="10" spans="1:11" ht="25.5">
      <c r="A10" s="9" t="s">
        <v>52</v>
      </c>
      <c r="B10" s="10" t="s">
        <v>16</v>
      </c>
      <c r="C10" s="56"/>
      <c r="D10" s="56"/>
      <c r="E10" s="56"/>
      <c r="F10" s="56"/>
      <c r="G10" s="57">
        <f>SUM(F11:F15)</f>
        <v>0</v>
      </c>
      <c r="H10" s="37">
        <f>IF(G10=0,0,G10/G16*100)</f>
        <v>0</v>
      </c>
      <c r="I10" s="37">
        <f>IF((H10/50*5)&gt;5,5,(H10/50*5))</f>
        <v>0</v>
      </c>
      <c r="J10" s="37">
        <f>I10*5</f>
        <v>0</v>
      </c>
      <c r="K10" s="84"/>
    </row>
    <row r="11" spans="1:11" ht="12.75">
      <c r="A11" s="32"/>
      <c r="B11" s="10" t="s">
        <v>21</v>
      </c>
      <c r="C11" s="75"/>
      <c r="D11" s="75"/>
      <c r="E11" s="75"/>
      <c r="F11" s="55">
        <f>SUM(C11:E11)*0.125</f>
        <v>0</v>
      </c>
      <c r="G11" s="58"/>
      <c r="H11" s="74"/>
      <c r="I11" s="40"/>
      <c r="J11" s="40"/>
      <c r="K11" s="84"/>
    </row>
    <row r="12" spans="1:11" ht="12.75">
      <c r="A12" s="32"/>
      <c r="B12" s="10" t="s">
        <v>22</v>
      </c>
      <c r="C12" s="75"/>
      <c r="D12" s="75"/>
      <c r="E12" s="75"/>
      <c r="F12" s="55">
        <f>SUM(C12:E12)*0.25</f>
        <v>0</v>
      </c>
      <c r="G12" s="58"/>
      <c r="H12" s="74"/>
      <c r="I12" s="40"/>
      <c r="J12" s="40"/>
      <c r="K12" s="84"/>
    </row>
    <row r="13" spans="1:11" ht="12.75">
      <c r="A13" s="32"/>
      <c r="B13" s="10" t="s">
        <v>23</v>
      </c>
      <c r="C13" s="75"/>
      <c r="D13" s="75"/>
      <c r="E13" s="75"/>
      <c r="F13" s="55">
        <f>SUM(C13:E13)*0.5</f>
        <v>0</v>
      </c>
      <c r="G13" s="58"/>
      <c r="H13" s="74"/>
      <c r="I13" s="40"/>
      <c r="J13" s="40"/>
      <c r="K13" s="84"/>
    </row>
    <row r="14" spans="1:11" ht="12.75">
      <c r="A14" s="32"/>
      <c r="B14" s="10" t="s">
        <v>24</v>
      </c>
      <c r="C14" s="75"/>
      <c r="D14" s="75"/>
      <c r="E14" s="75"/>
      <c r="F14" s="55">
        <f>SUM(C14:E14)*0.75</f>
        <v>0</v>
      </c>
      <c r="G14" s="58"/>
      <c r="H14" s="74"/>
      <c r="I14" s="40"/>
      <c r="J14" s="40"/>
      <c r="K14" s="84"/>
    </row>
    <row r="15" spans="1:11" ht="12.75">
      <c r="A15" s="32"/>
      <c r="B15" s="10" t="s">
        <v>25</v>
      </c>
      <c r="C15" s="75"/>
      <c r="D15" s="75"/>
      <c r="E15" s="75"/>
      <c r="F15" s="55">
        <f>SUM(C15:E15)*1</f>
        <v>0</v>
      </c>
      <c r="G15" s="58"/>
      <c r="H15" s="74"/>
      <c r="I15" s="40"/>
      <c r="J15" s="40"/>
      <c r="K15" s="84"/>
    </row>
    <row r="16" spans="1:11" ht="12.75">
      <c r="A16" s="12"/>
      <c r="B16" s="10" t="s">
        <v>13</v>
      </c>
      <c r="C16" s="75"/>
      <c r="D16" s="75"/>
      <c r="E16" s="75"/>
      <c r="F16" s="56"/>
      <c r="G16" s="57">
        <f>SUM(C16:E16)</f>
        <v>0</v>
      </c>
      <c r="H16" s="38"/>
      <c r="I16" s="38"/>
      <c r="J16" s="38"/>
      <c r="K16" s="84"/>
    </row>
    <row r="17" spans="1:11" ht="25.5">
      <c r="A17" s="9" t="s">
        <v>53</v>
      </c>
      <c r="B17" s="10" t="s">
        <v>16</v>
      </c>
      <c r="C17" s="56"/>
      <c r="D17" s="56"/>
      <c r="E17" s="56"/>
      <c r="F17" s="56"/>
      <c r="G17" s="57">
        <f>SUM(F18:F22)</f>
        <v>0</v>
      </c>
      <c r="H17" s="37">
        <f>IF(G17=0,0,G17/G23*100)</f>
        <v>0</v>
      </c>
      <c r="I17" s="37">
        <f>IF((H17/100*5)&gt;5,5,(H17/100*5))</f>
        <v>0</v>
      </c>
      <c r="J17" s="37">
        <f>I17*5</f>
        <v>0</v>
      </c>
      <c r="K17" s="84"/>
    </row>
    <row r="18" spans="1:11" ht="12.75">
      <c r="A18" s="32"/>
      <c r="B18" s="10" t="s">
        <v>21</v>
      </c>
      <c r="C18" s="75"/>
      <c r="D18" s="75"/>
      <c r="E18" s="75"/>
      <c r="F18" s="55">
        <f>SUM(C18:E18)*0.125</f>
        <v>0</v>
      </c>
      <c r="G18" s="58"/>
      <c r="H18" s="40"/>
      <c r="I18" s="40"/>
      <c r="J18" s="40"/>
      <c r="K18" s="84"/>
    </row>
    <row r="19" spans="1:11" ht="12.75">
      <c r="A19" s="32"/>
      <c r="B19" s="10" t="s">
        <v>22</v>
      </c>
      <c r="C19" s="75"/>
      <c r="D19" s="75"/>
      <c r="E19" s="75"/>
      <c r="F19" s="55">
        <f>SUM(C19:E19)*0.25</f>
        <v>0</v>
      </c>
      <c r="G19" s="58"/>
      <c r="H19" s="40"/>
      <c r="I19" s="40"/>
      <c r="J19" s="40"/>
      <c r="K19" s="84"/>
    </row>
    <row r="20" spans="1:11" ht="12.75">
      <c r="A20" s="32"/>
      <c r="B20" s="10" t="s">
        <v>23</v>
      </c>
      <c r="C20" s="75"/>
      <c r="D20" s="75"/>
      <c r="E20" s="75"/>
      <c r="F20" s="55">
        <f>SUM(C20:E20)*0.5</f>
        <v>0</v>
      </c>
      <c r="G20" s="58"/>
      <c r="H20" s="40"/>
      <c r="I20" s="40"/>
      <c r="J20" s="40"/>
      <c r="K20" s="84"/>
    </row>
    <row r="21" spans="1:11" ht="12.75">
      <c r="A21" s="32"/>
      <c r="B21" s="10" t="s">
        <v>24</v>
      </c>
      <c r="C21" s="75"/>
      <c r="D21" s="75"/>
      <c r="E21" s="75"/>
      <c r="F21" s="55">
        <f>SUM(C21:E21)*0.75</f>
        <v>0</v>
      </c>
      <c r="G21" s="58"/>
      <c r="H21" s="40"/>
      <c r="I21" s="40"/>
      <c r="J21" s="40"/>
      <c r="K21" s="84"/>
    </row>
    <row r="22" spans="1:11" ht="12.75">
      <c r="A22" s="32"/>
      <c r="B22" s="10" t="s">
        <v>25</v>
      </c>
      <c r="C22" s="75"/>
      <c r="D22" s="75"/>
      <c r="E22" s="75"/>
      <c r="F22" s="55">
        <f>SUM(C22:E22)*1</f>
        <v>0</v>
      </c>
      <c r="G22" s="58"/>
      <c r="H22" s="40"/>
      <c r="I22" s="40"/>
      <c r="J22" s="40"/>
      <c r="K22" s="84"/>
    </row>
    <row r="23" spans="1:11" ht="12.75">
      <c r="A23" s="12"/>
      <c r="B23" s="10" t="s">
        <v>14</v>
      </c>
      <c r="C23" s="75"/>
      <c r="D23" s="75"/>
      <c r="E23" s="75"/>
      <c r="F23" s="56"/>
      <c r="G23" s="57">
        <f>SUM(C23:E23)</f>
        <v>0</v>
      </c>
      <c r="H23" s="38"/>
      <c r="I23" s="38"/>
      <c r="J23" s="38"/>
      <c r="K23" s="84"/>
    </row>
    <row r="24" spans="1:11" s="2" customFormat="1" ht="12.75">
      <c r="A24" s="15" t="s">
        <v>43</v>
      </c>
      <c r="B24" s="16"/>
      <c r="C24" s="59"/>
      <c r="D24" s="59"/>
      <c r="E24" s="59"/>
      <c r="F24" s="59"/>
      <c r="G24" s="54"/>
      <c r="H24" s="41"/>
      <c r="I24" s="41"/>
      <c r="J24" s="82">
        <f>SUM(J25,J47,J49)/15</f>
        <v>0</v>
      </c>
      <c r="K24" s="83"/>
    </row>
    <row r="25" spans="1:11" ht="12.75">
      <c r="A25" s="17" t="s">
        <v>54</v>
      </c>
      <c r="B25" s="14"/>
      <c r="C25" s="56"/>
      <c r="D25" s="56"/>
      <c r="E25" s="56"/>
      <c r="F25" s="56"/>
      <c r="G25" s="58"/>
      <c r="H25" s="42"/>
      <c r="I25" s="37">
        <f>IF(((G26&lt;&gt;0)*AND(G32&lt;&gt;0)),I26,(IF(((G33&lt;&gt;0)*AND(G39&lt;&gt;0)),I33,I40)))</f>
        <v>0</v>
      </c>
      <c r="J25" s="37">
        <f>I25*5</f>
        <v>0</v>
      </c>
      <c r="K25" s="85"/>
    </row>
    <row r="26" spans="1:11" ht="12.75">
      <c r="A26" s="78" t="s">
        <v>66</v>
      </c>
      <c r="B26" s="79" t="s">
        <v>16</v>
      </c>
      <c r="C26" s="56"/>
      <c r="D26" s="56"/>
      <c r="E26" s="56"/>
      <c r="F26" s="56"/>
      <c r="G26" s="80">
        <f>SUM(F27:F31)</f>
        <v>0</v>
      </c>
      <c r="H26" s="81">
        <f>IF(G26=0,0,G26/G32*100)</f>
        <v>0</v>
      </c>
      <c r="I26" s="37">
        <f>IF((H26/20*5)&gt;5,5,(H26/20*5))</f>
        <v>0</v>
      </c>
      <c r="J26" s="81">
        <f>I26*5</f>
        <v>0</v>
      </c>
      <c r="K26" s="84"/>
    </row>
    <row r="27" spans="1:11" ht="12.75">
      <c r="A27" s="32"/>
      <c r="B27" s="10" t="s">
        <v>21</v>
      </c>
      <c r="C27" s="75"/>
      <c r="D27" s="75"/>
      <c r="E27" s="75"/>
      <c r="F27" s="55">
        <f>SUM(C27:E27)*0.125</f>
        <v>0</v>
      </c>
      <c r="G27" s="58"/>
      <c r="H27" s="40"/>
      <c r="I27" s="40"/>
      <c r="J27" s="40"/>
      <c r="K27" s="84"/>
    </row>
    <row r="28" spans="1:11" ht="12.75">
      <c r="A28" s="32"/>
      <c r="B28" s="10" t="s">
        <v>22</v>
      </c>
      <c r="C28" s="75"/>
      <c r="D28" s="75"/>
      <c r="E28" s="75"/>
      <c r="F28" s="55">
        <f>SUM(C28:E28)*0.25</f>
        <v>0</v>
      </c>
      <c r="G28" s="58"/>
      <c r="H28" s="40"/>
      <c r="I28" s="40"/>
      <c r="J28" s="40"/>
      <c r="K28" s="84"/>
    </row>
    <row r="29" spans="1:11" ht="12.75">
      <c r="A29" s="32"/>
      <c r="B29" s="10" t="s">
        <v>23</v>
      </c>
      <c r="C29" s="75"/>
      <c r="D29" s="75"/>
      <c r="E29" s="75"/>
      <c r="F29" s="55">
        <f>SUM(C29:E29)*0.5</f>
        <v>0</v>
      </c>
      <c r="G29" s="58"/>
      <c r="H29" s="40"/>
      <c r="I29" s="40"/>
      <c r="J29" s="40"/>
      <c r="K29" s="84"/>
    </row>
    <row r="30" spans="1:11" ht="12.75">
      <c r="A30" s="32"/>
      <c r="B30" s="10" t="s">
        <v>24</v>
      </c>
      <c r="C30" s="75"/>
      <c r="D30" s="75"/>
      <c r="E30" s="75"/>
      <c r="F30" s="55">
        <f>SUM(C30:E30)*0.75</f>
        <v>0</v>
      </c>
      <c r="G30" s="58"/>
      <c r="H30" s="40"/>
      <c r="I30" s="40"/>
      <c r="J30" s="40"/>
      <c r="K30" s="84"/>
    </row>
    <row r="31" spans="1:11" ht="12.75">
      <c r="A31" s="32"/>
      <c r="B31" s="10" t="s">
        <v>25</v>
      </c>
      <c r="C31" s="75"/>
      <c r="D31" s="75"/>
      <c r="E31" s="75"/>
      <c r="F31" s="55">
        <f>SUM(C31:E31)*1</f>
        <v>0</v>
      </c>
      <c r="G31" s="58"/>
      <c r="H31" s="40"/>
      <c r="I31" s="40"/>
      <c r="J31" s="40"/>
      <c r="K31" s="84"/>
    </row>
    <row r="32" spans="1:11" ht="12.75">
      <c r="A32" s="28"/>
      <c r="B32" s="10" t="s">
        <v>15</v>
      </c>
      <c r="C32" s="75"/>
      <c r="D32" s="75"/>
      <c r="E32" s="75"/>
      <c r="F32" s="56"/>
      <c r="G32" s="57">
        <f>SUM(C32:E32)</f>
        <v>0</v>
      </c>
      <c r="H32" s="38"/>
      <c r="I32" s="38"/>
      <c r="J32" s="38"/>
      <c r="K32" s="84"/>
    </row>
    <row r="33" spans="1:11" ht="12.75">
      <c r="A33" s="78" t="s">
        <v>65</v>
      </c>
      <c r="B33" s="79" t="s">
        <v>16</v>
      </c>
      <c r="C33" s="56"/>
      <c r="D33" s="56"/>
      <c r="E33" s="56"/>
      <c r="F33" s="56"/>
      <c r="G33" s="80">
        <f>SUM(F34:F38)</f>
        <v>0</v>
      </c>
      <c r="H33" s="81">
        <f>IF(G33=0,0,G33/G39*100)</f>
        <v>0</v>
      </c>
      <c r="I33" s="37">
        <f>IF((H33/20*5)&gt;5,5,(H33/20*5))</f>
        <v>0</v>
      </c>
      <c r="J33" s="81">
        <f>I33*5</f>
        <v>0</v>
      </c>
      <c r="K33" s="84"/>
    </row>
    <row r="34" spans="1:11" ht="12.75">
      <c r="A34" s="32"/>
      <c r="B34" s="10" t="s">
        <v>21</v>
      </c>
      <c r="C34" s="75"/>
      <c r="D34" s="75"/>
      <c r="E34" s="75"/>
      <c r="F34" s="55">
        <f>SUM(C34:E34)*0.125</f>
        <v>0</v>
      </c>
      <c r="G34" s="58"/>
      <c r="H34" s="40"/>
      <c r="I34" s="40"/>
      <c r="J34" s="40"/>
      <c r="K34" s="84"/>
    </row>
    <row r="35" spans="1:11" ht="12.75">
      <c r="A35" s="32"/>
      <c r="B35" s="10" t="s">
        <v>22</v>
      </c>
      <c r="C35" s="75"/>
      <c r="D35" s="75"/>
      <c r="E35" s="75"/>
      <c r="F35" s="55">
        <f>SUM(C35:E35)*0.25</f>
        <v>0</v>
      </c>
      <c r="G35" s="58"/>
      <c r="H35" s="40"/>
      <c r="I35" s="40"/>
      <c r="J35" s="40"/>
      <c r="K35" s="84"/>
    </row>
    <row r="36" spans="1:11" ht="12.75">
      <c r="A36" s="32"/>
      <c r="B36" s="10" t="s">
        <v>23</v>
      </c>
      <c r="C36" s="75"/>
      <c r="D36" s="75"/>
      <c r="E36" s="75"/>
      <c r="F36" s="55">
        <f>SUM(C36:E36)*0.5</f>
        <v>0</v>
      </c>
      <c r="G36" s="58"/>
      <c r="H36" s="40"/>
      <c r="I36" s="40"/>
      <c r="J36" s="40"/>
      <c r="K36" s="84"/>
    </row>
    <row r="37" spans="1:11" ht="12.75">
      <c r="A37" s="32"/>
      <c r="B37" s="10" t="s">
        <v>24</v>
      </c>
      <c r="C37" s="75"/>
      <c r="D37" s="75"/>
      <c r="E37" s="75"/>
      <c r="F37" s="55">
        <f>SUM(C37:E37)*0.75</f>
        <v>0</v>
      </c>
      <c r="G37" s="58"/>
      <c r="H37" s="40"/>
      <c r="I37" s="40"/>
      <c r="J37" s="40"/>
      <c r="K37" s="84"/>
    </row>
    <row r="38" spans="1:11" ht="12.75">
      <c r="A38" s="32"/>
      <c r="B38" s="10" t="s">
        <v>25</v>
      </c>
      <c r="C38" s="75"/>
      <c r="D38" s="75"/>
      <c r="E38" s="75"/>
      <c r="F38" s="55">
        <f>SUM(C38:E38)*1</f>
        <v>0</v>
      </c>
      <c r="G38" s="58"/>
      <c r="H38" s="40"/>
      <c r="I38" s="40"/>
      <c r="J38" s="40"/>
      <c r="K38" s="84"/>
    </row>
    <row r="39" spans="1:11" ht="12.75">
      <c r="A39" s="28"/>
      <c r="B39" s="10" t="s">
        <v>15</v>
      </c>
      <c r="C39" s="75"/>
      <c r="D39" s="75"/>
      <c r="E39" s="75"/>
      <c r="F39" s="56"/>
      <c r="G39" s="57">
        <f>SUM(C39:E39)</f>
        <v>0</v>
      </c>
      <c r="H39" s="38"/>
      <c r="I39" s="38"/>
      <c r="J39" s="38"/>
      <c r="K39" s="84"/>
    </row>
    <row r="40" spans="1:11" ht="12.75">
      <c r="A40" s="78" t="s">
        <v>67</v>
      </c>
      <c r="B40" s="79" t="s">
        <v>16</v>
      </c>
      <c r="C40" s="56"/>
      <c r="D40" s="56"/>
      <c r="E40" s="56"/>
      <c r="F40" s="56"/>
      <c r="G40" s="80">
        <f>SUM(F41:F45)</f>
        <v>0</v>
      </c>
      <c r="H40" s="81">
        <f>IF(G40=0,0,G40/G46*100)</f>
        <v>0</v>
      </c>
      <c r="I40" s="37">
        <f>IF((H40/10*5)&gt;5,5,(H40/10*5))</f>
        <v>0</v>
      </c>
      <c r="J40" s="81">
        <f>I40*5</f>
        <v>0</v>
      </c>
      <c r="K40" s="84"/>
    </row>
    <row r="41" spans="1:11" ht="12.75">
      <c r="A41" s="32"/>
      <c r="B41" s="10" t="s">
        <v>21</v>
      </c>
      <c r="C41" s="75"/>
      <c r="D41" s="75"/>
      <c r="E41" s="75"/>
      <c r="F41" s="55">
        <f>SUM(C41:E41)*0.125</f>
        <v>0</v>
      </c>
      <c r="G41" s="58"/>
      <c r="H41" s="40"/>
      <c r="I41" s="40"/>
      <c r="J41" s="40"/>
      <c r="K41" s="84"/>
    </row>
    <row r="42" spans="1:11" ht="12.75">
      <c r="A42" s="32"/>
      <c r="B42" s="10" t="s">
        <v>22</v>
      </c>
      <c r="C42" s="75"/>
      <c r="D42" s="75"/>
      <c r="E42" s="75"/>
      <c r="F42" s="55">
        <f>SUM(C42:E42)*0.25</f>
        <v>0</v>
      </c>
      <c r="G42" s="58"/>
      <c r="H42" s="40"/>
      <c r="I42" s="40"/>
      <c r="J42" s="40"/>
      <c r="K42" s="84"/>
    </row>
    <row r="43" spans="1:11" ht="12.75">
      <c r="A43" s="32"/>
      <c r="B43" s="10" t="s">
        <v>23</v>
      </c>
      <c r="C43" s="75"/>
      <c r="D43" s="75"/>
      <c r="E43" s="75"/>
      <c r="F43" s="55">
        <f>SUM(C43:E43)*0.5</f>
        <v>0</v>
      </c>
      <c r="G43" s="58"/>
      <c r="H43" s="40"/>
      <c r="I43" s="40"/>
      <c r="J43" s="40"/>
      <c r="K43" s="84"/>
    </row>
    <row r="44" spans="1:11" ht="12.75">
      <c r="A44" s="32"/>
      <c r="B44" s="10" t="s">
        <v>24</v>
      </c>
      <c r="C44" s="75"/>
      <c r="D44" s="75"/>
      <c r="E44" s="75"/>
      <c r="F44" s="55">
        <f>SUM(C44:E44)*0.75</f>
        <v>0</v>
      </c>
      <c r="G44" s="58"/>
      <c r="H44" s="40"/>
      <c r="I44" s="40"/>
      <c r="J44" s="40"/>
      <c r="K44" s="84"/>
    </row>
    <row r="45" spans="1:11" ht="12.75">
      <c r="A45" s="32"/>
      <c r="B45" s="10" t="s">
        <v>25</v>
      </c>
      <c r="C45" s="75"/>
      <c r="D45" s="75"/>
      <c r="E45" s="75"/>
      <c r="F45" s="55">
        <f>SUM(C45:E45)*1</f>
        <v>0</v>
      </c>
      <c r="G45" s="58"/>
      <c r="H45" s="40"/>
      <c r="I45" s="40"/>
      <c r="J45" s="40"/>
      <c r="K45" s="84"/>
    </row>
    <row r="46" spans="1:11" ht="12.75">
      <c r="A46" s="28"/>
      <c r="B46" s="10" t="s">
        <v>15</v>
      </c>
      <c r="C46" s="75"/>
      <c r="D46" s="75"/>
      <c r="E46" s="75"/>
      <c r="F46" s="56"/>
      <c r="G46" s="57">
        <f>SUM(C46:E46)</f>
        <v>0</v>
      </c>
      <c r="H46" s="38"/>
      <c r="I46" s="38"/>
      <c r="J46" s="38"/>
      <c r="K46" s="84"/>
    </row>
    <row r="47" spans="1:11" ht="12.75">
      <c r="A47" s="20" t="s">
        <v>38</v>
      </c>
      <c r="B47" s="10" t="s">
        <v>17</v>
      </c>
      <c r="C47" s="75"/>
      <c r="D47" s="75"/>
      <c r="E47" s="75"/>
      <c r="F47" s="56"/>
      <c r="G47" s="57">
        <f>SUM(C47:E47)</f>
        <v>0</v>
      </c>
      <c r="H47" s="37">
        <f>IF(G47=0,0,G47/G48*100)</f>
        <v>0</v>
      </c>
      <c r="I47" s="37">
        <f>IF((H47/20*5)&gt;5,5,(H47/20*5))</f>
        <v>0</v>
      </c>
      <c r="J47" s="37">
        <f>I47*5</f>
        <v>0</v>
      </c>
      <c r="K47" s="84"/>
    </row>
    <row r="48" spans="1:11" ht="12.75">
      <c r="A48" s="19"/>
      <c r="B48" s="10" t="s">
        <v>15</v>
      </c>
      <c r="C48" s="75"/>
      <c r="D48" s="75"/>
      <c r="E48" s="75"/>
      <c r="F48" s="56"/>
      <c r="G48" s="57">
        <f>SUM(C48:E48)</f>
        <v>0</v>
      </c>
      <c r="H48" s="43"/>
      <c r="I48" s="43"/>
      <c r="J48" s="43"/>
      <c r="K48" s="84"/>
    </row>
    <row r="49" spans="1:11" ht="12.75">
      <c r="A49" s="21" t="s">
        <v>55</v>
      </c>
      <c r="B49" s="10" t="s">
        <v>16</v>
      </c>
      <c r="C49" s="56"/>
      <c r="D49" s="56"/>
      <c r="E49" s="56"/>
      <c r="F49" s="56"/>
      <c r="G49" s="57">
        <f>SUM(F50:F54)</f>
        <v>0</v>
      </c>
      <c r="H49" s="44">
        <f>IF(G49=0,0,G49/G54*100)</f>
        <v>0</v>
      </c>
      <c r="I49" s="37">
        <f>IF((H49/10*5)&gt;5,5,(H49/10*5))</f>
        <v>0</v>
      </c>
      <c r="J49" s="37">
        <f>I49*5</f>
        <v>0</v>
      </c>
      <c r="K49" s="84"/>
    </row>
    <row r="50" spans="1:11" ht="12.75">
      <c r="A50" s="32"/>
      <c r="B50" s="10" t="s">
        <v>21</v>
      </c>
      <c r="C50" s="75"/>
      <c r="D50" s="75"/>
      <c r="E50" s="75"/>
      <c r="F50" s="55">
        <f>SUM(C50:E50)*0.25</f>
        <v>0</v>
      </c>
      <c r="G50" s="58"/>
      <c r="H50" s="40"/>
      <c r="I50" s="40"/>
      <c r="J50" s="40"/>
      <c r="K50" s="84"/>
    </row>
    <row r="51" spans="1:11" ht="12.75">
      <c r="A51" s="32"/>
      <c r="B51" s="10" t="s">
        <v>22</v>
      </c>
      <c r="C51" s="75"/>
      <c r="D51" s="75"/>
      <c r="E51" s="75"/>
      <c r="F51" s="55">
        <f>SUM(C51:E51)*0.5</f>
        <v>0</v>
      </c>
      <c r="G51" s="58"/>
      <c r="H51" s="40"/>
      <c r="I51" s="40"/>
      <c r="J51" s="40"/>
      <c r="K51" s="84"/>
    </row>
    <row r="52" spans="1:11" ht="12.75">
      <c r="A52" s="32"/>
      <c r="B52" s="10" t="s">
        <v>23</v>
      </c>
      <c r="C52" s="75"/>
      <c r="D52" s="75"/>
      <c r="E52" s="75"/>
      <c r="F52" s="55">
        <f>SUM(C52:E52)*0.75</f>
        <v>0</v>
      </c>
      <c r="G52" s="58"/>
      <c r="H52" s="40"/>
      <c r="I52" s="40"/>
      <c r="J52" s="40"/>
      <c r="K52" s="84"/>
    </row>
    <row r="53" spans="1:11" ht="12.75">
      <c r="A53" s="32"/>
      <c r="B53" s="10" t="s">
        <v>24</v>
      </c>
      <c r="C53" s="75"/>
      <c r="D53" s="75"/>
      <c r="E53" s="75"/>
      <c r="F53" s="55">
        <f>SUM(C53:E53)*1</f>
        <v>0</v>
      </c>
      <c r="G53" s="58"/>
      <c r="H53" s="40"/>
      <c r="I53" s="40"/>
      <c r="J53" s="40"/>
      <c r="K53" s="84"/>
    </row>
    <row r="54" spans="1:11" ht="12.75">
      <c r="A54" s="19"/>
      <c r="B54" s="10" t="s">
        <v>15</v>
      </c>
      <c r="C54" s="75"/>
      <c r="D54" s="75"/>
      <c r="E54" s="75"/>
      <c r="F54" s="56"/>
      <c r="G54" s="57">
        <f>SUM(C54:E54)</f>
        <v>0</v>
      </c>
      <c r="H54" s="43"/>
      <c r="I54" s="43"/>
      <c r="J54" s="43"/>
      <c r="K54" s="84"/>
    </row>
    <row r="55" spans="1:11" s="2" customFormat="1" ht="12.75">
      <c r="A55" s="22" t="s">
        <v>44</v>
      </c>
      <c r="B55" s="8"/>
      <c r="C55" s="54"/>
      <c r="D55" s="54"/>
      <c r="E55" s="54"/>
      <c r="F55" s="54"/>
      <c r="G55" s="54"/>
      <c r="H55" s="36"/>
      <c r="I55" s="36"/>
      <c r="J55" s="82">
        <f>SUM(J56:J57)/10</f>
        <v>0</v>
      </c>
      <c r="K55" s="83"/>
    </row>
    <row r="56" spans="1:11" ht="25.5">
      <c r="A56" s="13" t="s">
        <v>56</v>
      </c>
      <c r="B56" s="14"/>
      <c r="C56" s="56"/>
      <c r="D56" s="56"/>
      <c r="E56" s="56"/>
      <c r="F56" s="56"/>
      <c r="G56" s="58"/>
      <c r="H56" s="76"/>
      <c r="I56" s="37">
        <f>H56</f>
        <v>0</v>
      </c>
      <c r="J56" s="39">
        <f>I56*5</f>
        <v>0</v>
      </c>
      <c r="K56" s="84"/>
    </row>
    <row r="57" spans="1:11" ht="25.5">
      <c r="A57" s="13" t="s">
        <v>57</v>
      </c>
      <c r="B57" s="14"/>
      <c r="C57" s="56"/>
      <c r="D57" s="56"/>
      <c r="E57" s="56"/>
      <c r="F57" s="56"/>
      <c r="G57" s="58"/>
      <c r="H57" s="76"/>
      <c r="I57" s="37">
        <f>H57</f>
        <v>0</v>
      </c>
      <c r="J57" s="39">
        <f>I57*5</f>
        <v>0</v>
      </c>
      <c r="K57" s="84"/>
    </row>
    <row r="58" spans="1:11" s="2" customFormat="1" ht="12.75">
      <c r="A58" s="15" t="s">
        <v>45</v>
      </c>
      <c r="B58" s="16"/>
      <c r="C58" s="59"/>
      <c r="D58" s="59"/>
      <c r="E58" s="59"/>
      <c r="F58" s="59"/>
      <c r="G58" s="54"/>
      <c r="H58" s="41"/>
      <c r="I58" s="41"/>
      <c r="J58" s="41"/>
      <c r="K58" s="83"/>
    </row>
    <row r="59" spans="1:11" ht="12.75">
      <c r="A59" s="13" t="s">
        <v>58</v>
      </c>
      <c r="B59" s="14"/>
      <c r="C59" s="56"/>
      <c r="D59" s="56"/>
      <c r="E59" s="56"/>
      <c r="F59" s="56"/>
      <c r="G59" s="58"/>
      <c r="H59" s="76"/>
      <c r="I59" s="45"/>
      <c r="J59" s="45"/>
      <c r="K59" s="84"/>
    </row>
    <row r="60" spans="1:11" ht="12.75">
      <c r="A60" s="13" t="s">
        <v>59</v>
      </c>
      <c r="B60" s="14"/>
      <c r="C60" s="56"/>
      <c r="D60" s="56"/>
      <c r="E60" s="56"/>
      <c r="F60" s="56"/>
      <c r="G60" s="58"/>
      <c r="H60" s="76"/>
      <c r="I60" s="45"/>
      <c r="J60" s="45"/>
      <c r="K60" s="84"/>
    </row>
    <row r="61" spans="1:11" s="2" customFormat="1" ht="12.75">
      <c r="A61" s="15" t="s">
        <v>46</v>
      </c>
      <c r="B61" s="16"/>
      <c r="C61" s="59"/>
      <c r="D61" s="59"/>
      <c r="E61" s="59"/>
      <c r="F61" s="59"/>
      <c r="G61" s="54"/>
      <c r="H61" s="41"/>
      <c r="I61" s="41"/>
      <c r="J61" s="82">
        <f>SUM(J62:J64)/15</f>
        <v>0</v>
      </c>
      <c r="K61" s="83"/>
    </row>
    <row r="62" spans="1:11" ht="12.75">
      <c r="A62" s="13" t="s">
        <v>60</v>
      </c>
      <c r="B62" s="14"/>
      <c r="C62" s="56"/>
      <c r="D62" s="56"/>
      <c r="E62" s="56"/>
      <c r="F62" s="56"/>
      <c r="G62" s="58"/>
      <c r="H62" s="76"/>
      <c r="I62" s="37">
        <f>H62</f>
        <v>0</v>
      </c>
      <c r="J62" s="39">
        <f>I62*5</f>
        <v>0</v>
      </c>
      <c r="K62" s="84"/>
    </row>
    <row r="63" spans="1:11" ht="12.75">
      <c r="A63" s="13" t="s">
        <v>61</v>
      </c>
      <c r="B63" s="14"/>
      <c r="C63" s="56"/>
      <c r="D63" s="56"/>
      <c r="E63" s="56"/>
      <c r="F63" s="56"/>
      <c r="G63" s="58"/>
      <c r="H63" s="76"/>
      <c r="I63" s="37">
        <f>H63</f>
        <v>0</v>
      </c>
      <c r="J63" s="39">
        <f>I63*5</f>
        <v>0</v>
      </c>
      <c r="K63" s="84"/>
    </row>
    <row r="64" spans="1:11" ht="12.75">
      <c r="A64" s="9" t="s">
        <v>62</v>
      </c>
      <c r="B64" s="10" t="s">
        <v>19</v>
      </c>
      <c r="C64" s="56"/>
      <c r="D64" s="56"/>
      <c r="E64" s="56"/>
      <c r="F64" s="56"/>
      <c r="G64" s="57">
        <f>SUM(F65:F76)</f>
        <v>0</v>
      </c>
      <c r="H64" s="37">
        <f>IF(G64=0,0,G64/G77)</f>
        <v>0</v>
      </c>
      <c r="I64" s="37">
        <f>IF((H64/6*5)&gt;5,5,(H64/6*5))</f>
        <v>0</v>
      </c>
      <c r="J64" s="37">
        <f>I64*5</f>
        <v>0</v>
      </c>
      <c r="K64" s="84"/>
    </row>
    <row r="65" spans="1:11" ht="12.75">
      <c r="A65" s="32"/>
      <c r="B65" s="10" t="s">
        <v>26</v>
      </c>
      <c r="C65" s="75"/>
      <c r="D65" s="75"/>
      <c r="E65" s="75"/>
      <c r="F65" s="55">
        <f>SUM(C65:E65)*0</f>
        <v>0</v>
      </c>
      <c r="G65" s="58"/>
      <c r="H65" s="40"/>
      <c r="I65" s="40"/>
      <c r="J65" s="40"/>
      <c r="K65" s="84"/>
    </row>
    <row r="66" spans="1:11" ht="12.75">
      <c r="A66" s="32"/>
      <c r="B66" s="10" t="s">
        <v>27</v>
      </c>
      <c r="C66" s="75"/>
      <c r="D66" s="75"/>
      <c r="E66" s="75"/>
      <c r="F66" s="55">
        <f>SUM(C66:E66)*2</f>
        <v>0</v>
      </c>
      <c r="G66" s="58"/>
      <c r="H66" s="40"/>
      <c r="I66" s="40"/>
      <c r="J66" s="40"/>
      <c r="K66" s="84"/>
    </row>
    <row r="67" spans="1:11" ht="12.75">
      <c r="A67" s="32"/>
      <c r="B67" s="10" t="s">
        <v>28</v>
      </c>
      <c r="C67" s="75"/>
      <c r="D67" s="75"/>
      <c r="E67" s="75"/>
      <c r="F67" s="55">
        <f>SUM(C67:E67)*5</f>
        <v>0</v>
      </c>
      <c r="G67" s="58"/>
      <c r="H67" s="40"/>
      <c r="I67" s="40"/>
      <c r="J67" s="40"/>
      <c r="K67" s="84"/>
    </row>
    <row r="68" spans="1:11" ht="12.75">
      <c r="A68" s="32"/>
      <c r="B68" s="10" t="s">
        <v>29</v>
      </c>
      <c r="C68" s="75"/>
      <c r="D68" s="75"/>
      <c r="E68" s="75"/>
      <c r="F68" s="55">
        <f>SUM(C68:E68)*1</f>
        <v>0</v>
      </c>
      <c r="G68" s="58"/>
      <c r="H68" s="40"/>
      <c r="I68" s="40"/>
      <c r="J68" s="40"/>
      <c r="K68" s="84"/>
    </row>
    <row r="69" spans="1:11" ht="12.75">
      <c r="A69" s="32"/>
      <c r="B69" s="10" t="s">
        <v>30</v>
      </c>
      <c r="C69" s="75"/>
      <c r="D69" s="75"/>
      <c r="E69" s="75"/>
      <c r="F69" s="55">
        <f>SUM(C69:E69)*3</f>
        <v>0</v>
      </c>
      <c r="G69" s="58"/>
      <c r="H69" s="40"/>
      <c r="I69" s="40"/>
      <c r="J69" s="40"/>
      <c r="K69" s="84"/>
    </row>
    <row r="70" spans="1:11" ht="12.75">
      <c r="A70" s="32"/>
      <c r="B70" s="10" t="s">
        <v>31</v>
      </c>
      <c r="C70" s="75"/>
      <c r="D70" s="75"/>
      <c r="E70" s="75"/>
      <c r="F70" s="55">
        <f>SUM(C70:E70)*6</f>
        <v>0</v>
      </c>
      <c r="G70" s="58"/>
      <c r="H70" s="40"/>
      <c r="I70" s="40"/>
      <c r="J70" s="40"/>
      <c r="K70" s="84"/>
    </row>
    <row r="71" spans="1:11" ht="12.75">
      <c r="A71" s="32"/>
      <c r="B71" s="10" t="s">
        <v>32</v>
      </c>
      <c r="C71" s="75"/>
      <c r="D71" s="75"/>
      <c r="E71" s="75"/>
      <c r="F71" s="55">
        <f>SUM(C71:E71)*3</f>
        <v>0</v>
      </c>
      <c r="G71" s="58"/>
      <c r="H71" s="40"/>
      <c r="I71" s="40"/>
      <c r="J71" s="40"/>
      <c r="K71" s="84"/>
    </row>
    <row r="72" spans="1:11" ht="12.75">
      <c r="A72" s="32"/>
      <c r="B72" s="10" t="s">
        <v>33</v>
      </c>
      <c r="C72" s="75"/>
      <c r="D72" s="75"/>
      <c r="E72" s="75"/>
      <c r="F72" s="55">
        <f>SUM(C72:E72)*5</f>
        <v>0</v>
      </c>
      <c r="G72" s="58"/>
      <c r="H72" s="40"/>
      <c r="I72" s="40"/>
      <c r="J72" s="40"/>
      <c r="K72" s="84"/>
    </row>
    <row r="73" spans="1:11" ht="12.75">
      <c r="A73" s="32"/>
      <c r="B73" s="10" t="s">
        <v>34</v>
      </c>
      <c r="C73" s="75"/>
      <c r="D73" s="75"/>
      <c r="E73" s="75"/>
      <c r="F73" s="55">
        <f>SUM(C73:E73)*8</f>
        <v>0</v>
      </c>
      <c r="G73" s="58"/>
      <c r="H73" s="40"/>
      <c r="I73" s="40"/>
      <c r="J73" s="40"/>
      <c r="K73" s="84"/>
    </row>
    <row r="74" spans="1:11" ht="12.75">
      <c r="A74" s="32"/>
      <c r="B74" s="10" t="s">
        <v>35</v>
      </c>
      <c r="C74" s="75"/>
      <c r="D74" s="75"/>
      <c r="E74" s="75"/>
      <c r="F74" s="55">
        <f>SUM(C74:E74)*6</f>
        <v>0</v>
      </c>
      <c r="G74" s="58"/>
      <c r="H74" s="40"/>
      <c r="I74" s="40"/>
      <c r="J74" s="40"/>
      <c r="K74" s="84"/>
    </row>
    <row r="75" spans="1:11" ht="12.75">
      <c r="A75" s="32"/>
      <c r="B75" s="10" t="s">
        <v>36</v>
      </c>
      <c r="C75" s="75"/>
      <c r="D75" s="75"/>
      <c r="E75" s="75"/>
      <c r="F75" s="55">
        <f>SUM(C75:E75)*8</f>
        <v>0</v>
      </c>
      <c r="G75" s="58"/>
      <c r="H75" s="40"/>
      <c r="I75" s="40"/>
      <c r="J75" s="40"/>
      <c r="K75" s="84"/>
    </row>
    <row r="76" spans="1:11" ht="12.75">
      <c r="A76" s="32"/>
      <c r="B76" s="10" t="s">
        <v>37</v>
      </c>
      <c r="C76" s="75"/>
      <c r="D76" s="75"/>
      <c r="E76" s="75"/>
      <c r="F76" s="55">
        <f>SUM(C76:E76)*10</f>
        <v>0</v>
      </c>
      <c r="G76" s="58"/>
      <c r="H76" s="40"/>
      <c r="I76" s="40"/>
      <c r="J76" s="40"/>
      <c r="K76" s="84"/>
    </row>
    <row r="77" spans="1:11" ht="12.75">
      <c r="A77" s="12"/>
      <c r="B77" s="10" t="s">
        <v>18</v>
      </c>
      <c r="C77" s="75"/>
      <c r="D77" s="75"/>
      <c r="E77" s="75"/>
      <c r="F77" s="56"/>
      <c r="G77" s="57">
        <f>SUM(C77:E77)</f>
        <v>0</v>
      </c>
      <c r="H77" s="38"/>
      <c r="I77" s="38"/>
      <c r="J77" s="38"/>
      <c r="K77" s="84"/>
    </row>
    <row r="78" spans="1:11" s="2" customFormat="1" ht="12.75">
      <c r="A78" s="15" t="s">
        <v>48</v>
      </c>
      <c r="B78" s="16"/>
      <c r="C78" s="59"/>
      <c r="D78" s="59"/>
      <c r="E78" s="59"/>
      <c r="F78" s="59"/>
      <c r="G78" s="54"/>
      <c r="H78" s="41"/>
      <c r="I78" s="41"/>
      <c r="J78" s="82">
        <f>J79/5</f>
        <v>0</v>
      </c>
      <c r="K78" s="83"/>
    </row>
    <row r="79" spans="1:11" ht="12.75">
      <c r="A79" s="13" t="s">
        <v>63</v>
      </c>
      <c r="B79" s="14"/>
      <c r="C79" s="56"/>
      <c r="D79" s="56"/>
      <c r="E79" s="56"/>
      <c r="F79" s="56"/>
      <c r="G79" s="58"/>
      <c r="H79" s="76"/>
      <c r="I79" s="37">
        <f>H79</f>
        <v>0</v>
      </c>
      <c r="J79" s="39">
        <f>I79*5</f>
        <v>0</v>
      </c>
      <c r="K79" s="84"/>
    </row>
    <row r="80" spans="1:11" s="2" customFormat="1" ht="12.75">
      <c r="A80" s="23" t="s">
        <v>64</v>
      </c>
      <c r="B80" s="24"/>
      <c r="C80" s="60"/>
      <c r="D80" s="60"/>
      <c r="E80" s="60"/>
      <c r="F80" s="60"/>
      <c r="G80" s="53"/>
      <c r="H80" s="46"/>
      <c r="I80" s="46"/>
      <c r="J80" s="82">
        <f>SUM(J81,J84)/15</f>
        <v>0</v>
      </c>
      <c r="K80" s="82" t="str">
        <f>IF(J80&gt;=4.51,"ดีมาก",IF(J80&gt;=3.51,"ดี",IF(J80&gt;=2.51,"พอใช้",IF(J80&gt;=1.51,"ควรปรับปรุง","ต้องปรับปรุง"))))</f>
        <v>ต้องปรับปรุง</v>
      </c>
    </row>
    <row r="81" spans="1:11" ht="12.75">
      <c r="A81" s="25" t="s">
        <v>71</v>
      </c>
      <c r="B81" s="14"/>
      <c r="C81" s="56"/>
      <c r="D81" s="56"/>
      <c r="E81" s="56"/>
      <c r="F81" s="56"/>
      <c r="G81" s="58"/>
      <c r="H81" s="76"/>
      <c r="I81" s="37">
        <f>H81</f>
        <v>0</v>
      </c>
      <c r="J81" s="39">
        <f>I81*10</f>
        <v>0</v>
      </c>
      <c r="K81" s="84"/>
    </row>
    <row r="82" spans="1:11" ht="12.75">
      <c r="A82" s="13" t="s">
        <v>72</v>
      </c>
      <c r="B82" s="14"/>
      <c r="C82" s="56"/>
      <c r="D82" s="56"/>
      <c r="E82" s="56"/>
      <c r="F82" s="56"/>
      <c r="G82" s="58"/>
      <c r="H82" s="76"/>
      <c r="I82" s="37">
        <f>H82</f>
        <v>0</v>
      </c>
      <c r="J82" s="39">
        <f>I82*5</f>
        <v>0</v>
      </c>
      <c r="K82" s="84"/>
    </row>
    <row r="83" spans="1:11" ht="12.75">
      <c r="A83" s="13" t="s">
        <v>73</v>
      </c>
      <c r="B83" s="14"/>
      <c r="C83" s="56"/>
      <c r="D83" s="56"/>
      <c r="E83" s="56"/>
      <c r="F83" s="56"/>
      <c r="G83" s="58"/>
      <c r="H83" s="76"/>
      <c r="I83" s="37">
        <f>H83</f>
        <v>0</v>
      </c>
      <c r="J83" s="39">
        <f>I83*5</f>
        <v>0</v>
      </c>
      <c r="K83" s="84"/>
    </row>
    <row r="84" spans="1:11" ht="25.5">
      <c r="A84" s="13" t="s">
        <v>39</v>
      </c>
      <c r="B84" s="14"/>
      <c r="C84" s="56"/>
      <c r="D84" s="56"/>
      <c r="E84" s="56"/>
      <c r="F84" s="56"/>
      <c r="G84" s="58"/>
      <c r="H84" s="76"/>
      <c r="I84" s="37">
        <f>H84</f>
        <v>0</v>
      </c>
      <c r="J84" s="39">
        <f>I84*5</f>
        <v>0</v>
      </c>
      <c r="K84" s="84"/>
    </row>
    <row r="85" spans="1:11" s="2" customFormat="1" ht="12.75">
      <c r="A85" s="23" t="s">
        <v>40</v>
      </c>
      <c r="B85" s="24"/>
      <c r="C85" s="60"/>
      <c r="D85" s="60"/>
      <c r="E85" s="60"/>
      <c r="F85" s="60"/>
      <c r="G85" s="53"/>
      <c r="H85" s="46"/>
      <c r="I85" s="46"/>
      <c r="J85" s="82">
        <f>SUM(J87,J88)/10</f>
        <v>0</v>
      </c>
      <c r="K85" s="82" t="str">
        <f>IF(J85&gt;=4.51,"ดีมาก",IF(J85&gt;=3.51,"ดี",IF(J85&gt;=2.51,"พอใช้",IF(J85&gt;=1.51,"ควรปรับปรุง","ต้องปรับปรุง"))))</f>
        <v>ต้องปรับปรุง</v>
      </c>
    </row>
    <row r="86" spans="1:11" ht="12.75">
      <c r="A86" s="25" t="s">
        <v>2</v>
      </c>
      <c r="B86" s="14"/>
      <c r="C86" s="56"/>
      <c r="D86" s="56"/>
      <c r="E86" s="56"/>
      <c r="F86" s="56"/>
      <c r="G86" s="58"/>
      <c r="H86" s="45"/>
      <c r="I86" s="45"/>
      <c r="J86" s="45"/>
      <c r="K86" s="84"/>
    </row>
    <row r="87" spans="1:11" ht="12.75">
      <c r="A87" s="29" t="s">
        <v>0</v>
      </c>
      <c r="B87" s="14"/>
      <c r="C87" s="56"/>
      <c r="D87" s="56"/>
      <c r="E87" s="56"/>
      <c r="F87" s="56"/>
      <c r="G87" s="58"/>
      <c r="H87" s="76"/>
      <c r="I87" s="37">
        <f>H87</f>
        <v>0</v>
      </c>
      <c r="J87" s="39">
        <f>I87*5</f>
        <v>0</v>
      </c>
      <c r="K87" s="84"/>
    </row>
    <row r="88" spans="1:11" ht="12.75">
      <c r="A88" s="27" t="s">
        <v>1</v>
      </c>
      <c r="B88" s="18"/>
      <c r="C88" s="61"/>
      <c r="D88" s="61"/>
      <c r="E88" s="61"/>
      <c r="F88" s="61"/>
      <c r="G88" s="62"/>
      <c r="H88" s="77"/>
      <c r="I88" s="37">
        <f>H88</f>
        <v>0</v>
      </c>
      <c r="J88" s="37">
        <f>I88*5</f>
        <v>0</v>
      </c>
      <c r="K88" s="84"/>
    </row>
    <row r="89" spans="1:11" s="2" customFormat="1" ht="12.75">
      <c r="A89" s="72" t="s">
        <v>10</v>
      </c>
      <c r="B89" s="30"/>
      <c r="C89" s="63"/>
      <c r="D89" s="63"/>
      <c r="E89" s="63"/>
      <c r="F89" s="63"/>
      <c r="G89" s="64"/>
      <c r="H89" s="70"/>
      <c r="I89" s="47"/>
      <c r="J89" s="82">
        <f>SUM(J7,J9,J10,J17,J25,J47,J49,J56,J57)/45</f>
        <v>0</v>
      </c>
      <c r="K89" s="82" t="str">
        <f>IF(J89&gt;=4.51,"ดีมาก",IF(J89&gt;=3.51,"ดี",IF(J89&gt;=2.51,"พอใช้",IF(J89&gt;=1.51,"ควรปรับปรุง","ต้องปรับปรุง"))))</f>
        <v>ต้องปรับปรุง</v>
      </c>
    </row>
    <row r="90" spans="1:11" s="2" customFormat="1" ht="12.75">
      <c r="A90" s="73" t="s">
        <v>9</v>
      </c>
      <c r="B90" s="31"/>
      <c r="C90" s="65"/>
      <c r="D90" s="65"/>
      <c r="E90" s="65"/>
      <c r="F90" s="65"/>
      <c r="G90" s="66"/>
      <c r="H90" s="71"/>
      <c r="I90" s="48"/>
      <c r="J90" s="82">
        <f>SUM(J7,J9,J10,J17,J26,J47,J49,J56,J57,J62,J63,J64,J79,J81,J84,J87,J88)/90</f>
        <v>0</v>
      </c>
      <c r="K90" s="82" t="str">
        <f>IF(J90&gt;=4.51,"ดีมาก",IF(J90&gt;=3.51,"ดี",IF(J90&gt;=2.51,"พอใช้",IF(J90&gt;=1.51,"ควรปรับปรุง","ต้องปรับปรุง"))))</f>
        <v>ต้องปรับปรุง</v>
      </c>
    </row>
  </sheetData>
  <sheetProtection/>
  <mergeCells count="1">
    <mergeCell ref="C3:E3"/>
  </mergeCells>
  <conditionalFormatting sqref="I7 I9:I10 I17 I25:I26 I33 I40 I47 I49 I56:I57 I62:I64 I79 I81:I84 I87:I88 J5:J6 J24 J55 J61 J78 J85 J80 J89:J90">
    <cfRule type="cellIs" priority="1" dxfId="0" operator="between" stopIfTrue="1">
      <formula>0</formula>
      <formula>2.5</formula>
    </cfRule>
    <cfRule type="cellIs" priority="2" dxfId="1" operator="between" stopIfTrue="1">
      <formula>2.51</formula>
      <formula>3.5</formula>
    </cfRule>
    <cfRule type="cellIs" priority="3" dxfId="2" operator="between" stopIfTrue="1">
      <formula>3.51</formula>
      <formula>5</formula>
    </cfRule>
  </conditionalFormatting>
  <printOptions/>
  <pageMargins left="0.35" right="0.31" top="0.25" bottom="0.23" header="0.24" footer="0.24"/>
  <pageSetup horizontalDpi="1200" verticalDpi="1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QA</cp:lastModifiedBy>
  <cp:lastPrinted>2011-03-29T11:48:24Z</cp:lastPrinted>
  <dcterms:created xsi:type="dcterms:W3CDTF">2010-11-29T06:30:05Z</dcterms:created>
  <dcterms:modified xsi:type="dcterms:W3CDTF">2011-05-03T04:07:47Z</dcterms:modified>
  <cp:category/>
  <cp:version/>
  <cp:contentType/>
  <cp:contentStatus/>
</cp:coreProperties>
</file>