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65491" windowWidth="12120" windowHeight="8580" tabRatio="660" activeTab="1"/>
  </bookViews>
  <sheets>
    <sheet name="สรุปคะแนน" sheetId="1" r:id="rId1"/>
    <sheet name="คณะเภสัชฯ" sheetId="2" r:id="rId2"/>
  </sheets>
  <definedNames>
    <definedName name="_xlnm.Print_Area" localSheetId="1">'คณะเภสัชฯ'!$A$1:$Y$95</definedName>
    <definedName name="_xlnm.Print_Area" localSheetId="0">'สรุปคะแนน'!$A$1:$E$25</definedName>
    <definedName name="_xlnm.Print_Titles" localSheetId="1">'คณะเภสัชฯ'!$3:$4</definedName>
  </definedNames>
  <calcPr fullCalcOnLoad="1"/>
</workbook>
</file>

<file path=xl/sharedStrings.xml><?xml version="1.0" encoding="utf-8"?>
<sst xmlns="http://schemas.openxmlformats.org/spreadsheetml/2006/main" count="212" uniqueCount="152">
  <si>
    <t>รายงานการประเมินตนเอง ( Self Assessment Report )</t>
  </si>
  <si>
    <t>มาตรฐาน ตัวบ่งชี้</t>
  </si>
  <si>
    <t>น้ำหนัก</t>
  </si>
  <si>
    <t>ผลดำเนินงาน</t>
  </si>
  <si>
    <t>เกณฑ์คะแนน</t>
  </si>
  <si>
    <t>ผลการประเมินตนเอง(คะแนน)</t>
  </si>
  <si>
    <t>คะแนนถ่วงน้ำหนัก</t>
  </si>
  <si>
    <t>ตั้ง 47</t>
  </si>
  <si>
    <t>หาร 47</t>
  </si>
  <si>
    <t>ปี 2547</t>
  </si>
  <si>
    <t>ตั้ง 48</t>
  </si>
  <si>
    <t>หาร 48</t>
  </si>
  <si>
    <t>ปี 2548</t>
  </si>
  <si>
    <t xml:space="preserve"> ตามเกณฑ์ (1,2,3)</t>
  </si>
  <si>
    <t>พัฒนาการ (0,1)</t>
  </si>
  <si>
    <t>บรรลุเป้า (0,1)</t>
  </si>
  <si>
    <t>รวม 5คะแนน</t>
  </si>
  <si>
    <t>1. มาตรฐานด้านคุณภาพบัณฑิต</t>
  </si>
  <si>
    <t>1.1 ร้อยละของบัณฑิตที่ได้งานทำ</t>
  </si>
  <si>
    <t>1.2 ร้อยละของบัณฑิตทำงานตรงสาขา</t>
  </si>
  <si>
    <t>1.3 ร้อยละของบัณฑิตที่ได้รับเงินเดือนเริ่มต้นเป็นไปตามเกณฑ์ ก.พ.</t>
  </si>
  <si>
    <t>1.4 ระดับความพึงพอใจของนายจ้าง</t>
  </si>
  <si>
    <t>1.5 จำนวนนักศึกษา หรือศิษย์เก่าที่ได้รับการยกย่อง ในรอบ 3 ปีที่ผ่านมา</t>
  </si>
  <si>
    <t>1.6 จำนวนวิทยานิพนธ์/งานวิชาการนักศึกษาที่ได้รับรางวัลรอบ 3 ปี</t>
  </si>
  <si>
    <t>1.7 ร้อยละของบทความจากวิทยานิพนธ์ปริญญาโทที่ตีพิมพ์เผยแพร่</t>
  </si>
  <si>
    <t>2. มาตรฐานด้านงานวิจัยและงานสร้างสรรค์</t>
  </si>
  <si>
    <t>2.2 เงินสนับสนุนงานวิจัยภายในสถาบันต่ออาจารย์</t>
  </si>
  <si>
    <t>2.3 เงินสนับสนุนงานวิจัยภายนอกสถาบันต่ออาจารย์</t>
  </si>
  <si>
    <t>2.4 ร้อยละของอาจารย์ที่ได้รับทุนทำวิจัยจากภายในสถาบัน</t>
  </si>
  <si>
    <t>2.5 ร้อยละของอาจารย์ที่ได้รับทุนทำวิจัยจากภายนอกสถาบัน</t>
  </si>
  <si>
    <t>2.6 ร้อยละของบทความวิจัยที่ได้รับการอ้างอิงต่ออาจารย์</t>
  </si>
  <si>
    <t>2.7 จำนวนผลงานวิจัยที่ได้รับการจดทะเบียนในรอบ 5 ปี</t>
  </si>
  <si>
    <t>3. มาตรฐานด้านการบริการวิชาการ</t>
  </si>
  <si>
    <t>3.1 ร้อยละของกิจกรรม / โครงการบริการวิชาการต่ออาจารย์</t>
  </si>
  <si>
    <t>3.2 ร้อยละของอาจารย์ที่เป็นที่ปรึกษาเป็นกรรมการภายนอกสถาบัน</t>
  </si>
  <si>
    <t>3.3 การนำความรู้จากการบริการวิชาการมาใช้พัฒนาการสอนและการวิจัย</t>
  </si>
  <si>
    <t>3.4 ค่าใช้จ่าย และมูลค่าในการบริการวิชาการต่ออาจารย์</t>
  </si>
  <si>
    <t>4. มาตรฐานด้านการทำนุบำรุงศิลปวัฒนธรรม</t>
  </si>
  <si>
    <t>4.2 ร้อยละค่าใช้จ่ายที่ใช้ในการฯ ศิลปะและวัฒนธรรมต่องบดำเนินการ</t>
  </si>
  <si>
    <t>5 มาตรฐานด้านการพัฒนาสถาบันและบุคลากร</t>
  </si>
  <si>
    <t>5.1 สภาสถาบันและผู้บริหารมีวิสัยทัศน์ที่ขับเคลื่อนพันธกิจ</t>
  </si>
  <si>
    <t>5.2 มีการพัฒนาสถาบันสู่องค์การการเรียนรู้</t>
  </si>
  <si>
    <t>5.3 มีการกำหนดแผนกลยุทธ์ที่เชื่อมโยงกับยุทธศาสตร์ชาติ</t>
  </si>
  <si>
    <t>5.4 การใช้ทรัพยากรภายในและภายนอกสถาบันร่วมกัน</t>
  </si>
  <si>
    <t>5.5 ศักยภาพของระบบฐานข้อมูล</t>
  </si>
  <si>
    <t>5.6 สินทรัพย์ถาวรต่อจำนวนนักศึกษาเต็มเวลา</t>
  </si>
  <si>
    <t>5.9 ร้อยละของอาจารย์ที่เข้าร่วมประชุมวิชาการ</t>
  </si>
  <si>
    <t>5.10 งบประมาณสำหรับการพัฒนาคณาจารย์ต่ออาจารย์</t>
  </si>
  <si>
    <t>6.1 ร้อยละของหลักสูตรที่ได้มาตรฐาน</t>
  </si>
  <si>
    <t>6.3 ร้อยละของอาจารย์ประจำที่มีวุฒิปริญญาเอก</t>
  </si>
  <si>
    <t>6.4 ร้อยละของอาจารย์ประจำที่ดำรงตำแหน่งทางวิชาการ</t>
  </si>
  <si>
    <t>6.5  การปฏิบัติตามจรรยาบรรณวิชาชีพคณาจารย์</t>
  </si>
  <si>
    <t>6.6 กระบวนการเรียนรู้ที่เน้นผู้เรียนเป็นสำคัญ</t>
  </si>
  <si>
    <t>6.7 ระดับความพึงพอใจของนักศึกษาต่อคุณภาพการสอน</t>
  </si>
  <si>
    <t>6.8 ร้อยละของนักศึกษาที่เข้าร่วมกิจกรรม / โครงการพัฒนานักศึกษา</t>
  </si>
  <si>
    <t>6.9 ค่าใช้จ่ายทั้งหมดที่ใช้ในระบบห้องสมุด คอมพิวเตอร์ต่อนักศึกษา</t>
  </si>
  <si>
    <t>7. มาตรฐานด้านระบบการประกันคุณภาพ</t>
  </si>
  <si>
    <t>7.1 มีระบบกลไกการประกันคุณภาพภายในที่พัฒนาคุณภาพอย่างต่อเนื่อง</t>
  </si>
  <si>
    <t>7.2 ประสิทธิผลของการประกันคุณภาพภายใน</t>
  </si>
  <si>
    <t>6. มาตรฐานด้านหลักสูตรและการเรียนการสอน</t>
  </si>
  <si>
    <t>5.11 ร้อยละของบุคลากรสายสนับสนุนที่ได้รับการพัฒนาความรู้</t>
  </si>
  <si>
    <t>ดี</t>
  </si>
  <si>
    <t>ดีมาก</t>
  </si>
  <si>
    <t>ระดับมาตรฐานคุณภาพ สมศ</t>
  </si>
  <si>
    <t>ช่วงคะแนน</t>
  </si>
  <si>
    <t>ผลการประเมิน</t>
  </si>
  <si>
    <t>ผลการจัดการศึกษา</t>
  </si>
  <si>
    <t>4.51 - 5.00</t>
  </si>
  <si>
    <t>รับรองมาตรฐาน</t>
  </si>
  <si>
    <t>3.51 - 4.50</t>
  </si>
  <si>
    <t>2.51 - 3.50</t>
  </si>
  <si>
    <t>พอใช้</t>
  </si>
  <si>
    <t>รับรองมาตรฐานแบบมีเงื่อนไข</t>
  </si>
  <si>
    <t>1.51 - 2.50</t>
  </si>
  <si>
    <t>ควรปรับปรุง</t>
  </si>
  <si>
    <t>ไม่ได้มาตรฐาน</t>
  </si>
  <si>
    <t>1.00 - 1.50</t>
  </si>
  <si>
    <t>ต้องปรับปรุง</t>
  </si>
  <si>
    <t>ตั้ง 44</t>
  </si>
  <si>
    <t>หาร 44</t>
  </si>
  <si>
    <t>ปี 2544</t>
  </si>
  <si>
    <t>ค่าเฉลี่ยถ่วงน้ำหนักมาตรฐาน 1-4</t>
  </si>
  <si>
    <t>4.3 มีผลงานหรือชิ้นงานการพัฒนาองค์ความรู้ และสร้างมาตรฐานศิลปะและวัฒนธรรม ( ชิ้น )</t>
  </si>
  <si>
    <t>4.4 ประสิทธิผลในการอนุรักษ์พัฒนาและวัฒนธรรม ( ระดับ )</t>
  </si>
  <si>
    <t>na</t>
  </si>
  <si>
    <t>-</t>
  </si>
  <si>
    <t>*</t>
  </si>
  <si>
    <t>อธิบายสัญลักษณ์</t>
  </si>
  <si>
    <t>na  มีการดำเนินงาน / มีผลการดำเนินงาน แต่ไม่มีการรายงานข้อมูล</t>
  </si>
  <si>
    <t>5.7 ค่าใช้จ่ายทั้งหมดต่อจำนวนนักศึกษาเต็มเวลา</t>
  </si>
  <si>
    <t xml:space="preserve">6.2 จำนวนนักศึกษาเต็มเวลาเทียบเท่าต่อจำนวนอาจารย์ </t>
  </si>
  <si>
    <t>1.8 ร้อยละของบทความจากวิทยานิพนธ์ ปริญญาเอกที่ตีพิมพ์เผยแพร่</t>
  </si>
  <si>
    <t>2.1 ร้อยละของงานวิจัยที่ตีพิมพ์เผยแพร่หรือนำไปใช้ประโยชน์ต่อจำนวนอาจารย์ประจำ</t>
  </si>
  <si>
    <t>5.8 ร้อยละของเงินเหลือจ่ายสุทธิต่องบดำเนินการ</t>
  </si>
  <si>
    <t>อธิบายความหมายของเป้าหมาย</t>
  </si>
  <si>
    <t>(1) หมายถึง การกำหนดเป้าหมายโดยอ้างอิงตามข้อตกลงกับ ก.พ.ร.</t>
  </si>
  <si>
    <t>(2) หมายถึง การกำหนดเป้หมายโดยอิงตาม KPIs</t>
  </si>
  <si>
    <t>(4) หมายถึง การกำหนดเป้าหมายโดยอิงตามนโยบายของมหาวิทยาลัย</t>
  </si>
  <si>
    <t>(5) หมายถึง การกำหนดเป้าหมายโดยอิงตามเหตุผลที่เหมาะสมของแต่ละตัวบ่งชี้</t>
  </si>
  <si>
    <t>(6) หมายถึง การกำหนดเป้าหมายโดยอิงตามเกณฑ์ของสมศ.</t>
  </si>
  <si>
    <t>คะแนน</t>
  </si>
  <si>
    <t>ผลประเมิน</t>
  </si>
  <si>
    <t>5. มาตรฐานด้านการพัฒนาสถาบันและบุคลากร</t>
  </si>
  <si>
    <t>คณะเภสัชศาสตร์</t>
  </si>
  <si>
    <t>ตั้ง 49</t>
  </si>
  <si>
    <t>หาร 49</t>
  </si>
  <si>
    <t>ปี 2549</t>
  </si>
  <si>
    <t>แผน ปี 49</t>
  </si>
  <si>
    <t>3.5 ความพึงพอใจของผู้รับบริการ</t>
  </si>
  <si>
    <t>3.6 จำนวนแหล่งวิชาการและวิชาชีพที่ได้รับการยอมรับในระดับชาติหรือระดับนานาชาติ</t>
  </si>
  <si>
    <t>3.7 รายรับของสถาบันในการให้บริการวิชาการและวิชาชีพในนามสถาบันต่ออาจารย์ประจำ</t>
  </si>
  <si>
    <t>3.8 ระดับความสำเร็จในการบริการวิชาการและวิชาชีพตามพันธกิจของสถาบัน</t>
  </si>
  <si>
    <t>5.12 กิจกรรม 5 ส./กิจกรรมคุณภาพอื่นๆ</t>
  </si>
  <si>
    <t>5.13 จำนวนครั้งความไม่ปลอดภัยในชีวิตและทรัพย์สิน</t>
  </si>
  <si>
    <t>6.10 ประสิทธิผลของการปฏิบัติตามคุณธรรม จริยธรรมและวินัยนศ.</t>
  </si>
  <si>
    <t>6.12 ร้อยละของนศ.ปริญญาตรีที่สำเร็จการศึกษาตามระยะเวลาที่กำหนดไว้ในหลักสูตร</t>
  </si>
  <si>
    <t>6.11 การวัดและประเมินผลการเรียนรู้ของนศ. (ระดับ)</t>
  </si>
  <si>
    <t>7.3 ประสิทธิผลการประกันคุณภาพโดยระบบอื่น</t>
  </si>
  <si>
    <t>8. มาตรฐานด้านความสัมพันธ์ของคณะฯกับสังคมชุมชนภาคใต้</t>
  </si>
  <si>
    <t>8.1 ร้อยละของจำนวนนักศึกษาชั้นปีที่ 1 ที่เข้าร่วมโครงการพิเศษเพื่อเปิดโอกาสทางการศึกษาให้เฉพาะผู้ที่มีภูมิลำเนาใน 14 จังหวัดภาคใต้ที่ขึ้นทะเบียนเป็นนักศึกษา</t>
  </si>
  <si>
    <t>8.2 จำนวนโครงการที่คณะ/หน่วยงานร่วมมือกับหน่วยงานต่างๆ หรือกับสังคมและชุมชนเพื่อพัฒนาสังคมและชุมชนภาคใต้</t>
  </si>
  <si>
    <t>8.3 ระดับความสำเร็จในการเปิดโอกาสให้ประชาชนเข้ามามีส่วนร่วมในการพัฒนาสถาบันการศึกษาระดับอุดมศึกษา (ระดับ)</t>
  </si>
  <si>
    <t>9.  มาตรฐานด้านวิเทศสัมพันธ์</t>
  </si>
  <si>
    <t>9.2 จำนวน joint-degree programs</t>
  </si>
  <si>
    <t>9.3 จำนวนชาวต่างประเทศที่มาคณะ</t>
  </si>
  <si>
    <t>9.4 จำนวนนักศึกษาชาวต่างประเทศที่มาฝึกงาน ทำวิจัย และศึกษาที่คณะในทุกลักษณะ</t>
  </si>
  <si>
    <t>9.5 จำนวน co-advisors ที่เป็นชาวต่างประเทศ</t>
  </si>
  <si>
    <t>9.6 จำนวนบุคลากร/นักศึกษาของคณะที่ไปต่างประเทศ</t>
  </si>
  <si>
    <t>9.7 จำนวนบุคลากรของคณะที่เป็น advisors/co-advisors ให้สถาบันในต่างประเทศ</t>
  </si>
  <si>
    <t>9.8 จำนวนโครงการวิจัยที่ทำร่วมกับชาวต่างประเทศ (joint research)</t>
  </si>
  <si>
    <t>9.9 จำนวนโครงการ/กิจกรรมที่ทำร่วมกับต่างประเทศ</t>
  </si>
  <si>
    <t>9.10 จำนวนโครงการพัฒนาสมรรถนะสากล</t>
  </si>
  <si>
    <t>9.11 จำนวน joint publication</t>
  </si>
  <si>
    <t>9.12 จำนวนนักศึกษาที่ไปทำวิทยานิพนธ์ (thesis) ต่างประเทศ</t>
  </si>
  <si>
    <t>ค่าเฉลี่ยถ่วงน้ำหนักมาตรฐาน 1-9</t>
  </si>
  <si>
    <t xml:space="preserve">9.1ร้อยละของรายวิชาที่สอนเป็นภาษาอังกฤษหรือภาษาต่างประเทศอื่นๆ </t>
  </si>
  <si>
    <t>n/a</t>
  </si>
  <si>
    <t>ปรับจากคะแนนเต็ม 4</t>
  </si>
  <si>
    <t>ปรับจากคะแนนเต็ม 5</t>
  </si>
  <si>
    <t>ปรับจากคะแนนเต็ม 6</t>
  </si>
  <si>
    <t>ค่าเฉลี่ยถ่วงน้ำหนักมาตรฐาน 1-7</t>
  </si>
  <si>
    <t>(3) หมายถึง การกำหนดเป้าหมายโดยอิงตามผลการดำเนินงานปีการศึกษา 2548</t>
  </si>
  <si>
    <t>สรุปผลคะแนนประเมินตนเอง</t>
  </si>
  <si>
    <t>8. มาตรฐานด้านความสัมพันธ์กับชุมชนภาคใต้ฯ</t>
  </si>
  <si>
    <t>9. มาตรฐานด้านวิเทศสัมพันธ์</t>
  </si>
  <si>
    <t>ผลการประเมินระดับคณะ</t>
  </si>
  <si>
    <r>
      <t xml:space="preserve"> </t>
    </r>
    <r>
      <rPr>
        <u val="single"/>
        <sz val="14"/>
        <rFont val="Angsana New"/>
        <family val="1"/>
      </rPr>
      <t>+</t>
    </r>
    <r>
      <rPr>
        <sz val="14"/>
        <rFont val="Angsana New"/>
        <family val="1"/>
      </rPr>
      <t xml:space="preserve"> ไม่เกิน5%ของเกณฑ์</t>
    </r>
  </si>
  <si>
    <r>
      <t>+</t>
    </r>
    <r>
      <rPr>
        <sz val="14"/>
        <rFont val="Angsana New"/>
        <family val="1"/>
      </rPr>
      <t xml:space="preserve"> ไม่เกิน5% ของงบดำเนินการ</t>
    </r>
  </si>
  <si>
    <t>4.1 ร้อยละของกิจกรรมศิลปะและวัฒนธรรมต่อจำนวนนักศึกษา</t>
  </si>
  <si>
    <t>ค่าเฉลี่ยถ่วงน้ำหนัก 4 มาตรฐาน</t>
  </si>
  <si>
    <t>ค่าเฉลี่ยถ่วงน้ำหนัก 7 มาตรฐาน</t>
  </si>
  <si>
    <t>ค่าเฉลี่ยถ่วงน้ำหนัก 9 มาตรฐาน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</si>
</sst>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(* #,##0_);_(* \(#,##0\);_(* &quot;-&quot;??_);_(@_)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_(* #,##0.0_);_(* \(#,##0.0\);_(* &quot;-&quot;??_);_(@_)"/>
    <numFmt numFmtId="214" formatCode="[$-409]dddd\,\ mmmm\ dd\,\ yyyy"/>
    <numFmt numFmtId="215" formatCode="[$-409]h:mm:ss\ AM/PM"/>
    <numFmt numFmtId="216" formatCode="0.0"/>
    <numFmt numFmtId="217" formatCode="0.00000000"/>
    <numFmt numFmtId="218" formatCode="#,##0.00_ ;\-#,##0.00\ "/>
    <numFmt numFmtId="219" formatCode="_-* #,##0.0_-;\-* #,##0.0_-;_-* &quot;-&quot;??_-;_-@_-"/>
    <numFmt numFmtId="220" formatCode="#,##0.0"/>
    <numFmt numFmtId="221" formatCode="#,##0.000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10"/>
      <name val="Tahoma"/>
      <family val="2"/>
    </font>
    <font>
      <sz val="10"/>
      <name val="Tahoma"/>
      <family val="2"/>
    </font>
    <font>
      <sz val="10"/>
      <name val="Angsana New"/>
      <family val="1"/>
    </font>
    <font>
      <b/>
      <sz val="10"/>
      <name val="Arial"/>
      <family val="2"/>
    </font>
    <font>
      <b/>
      <sz val="9"/>
      <color indexed="9"/>
      <name val="Tahoma"/>
      <family val="2"/>
    </font>
    <font>
      <sz val="11"/>
      <name val="Albertus"/>
      <family val="2"/>
    </font>
    <font>
      <sz val="14"/>
      <name val="Arial"/>
      <family val="0"/>
    </font>
    <font>
      <b/>
      <sz val="11.5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3.5"/>
      <name val="Arial"/>
      <family val="2"/>
    </font>
    <font>
      <b/>
      <sz val="14"/>
      <name val="Albertus"/>
      <family val="2"/>
    </font>
    <font>
      <sz val="14"/>
      <name val="Albertus"/>
      <family val="2"/>
    </font>
    <font>
      <u val="single"/>
      <sz val="14"/>
      <name val="Angsana New"/>
      <family val="1"/>
    </font>
    <font>
      <sz val="12"/>
      <name val="Angsana New"/>
      <family val="1"/>
    </font>
    <font>
      <sz val="12"/>
      <name val="Tahoma"/>
      <family val="2"/>
    </font>
    <font>
      <sz val="11"/>
      <name val="Arial"/>
      <family val="2"/>
    </font>
    <font>
      <b/>
      <sz val="10"/>
      <name val="Angsana New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4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" fontId="5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top" wrapText="1"/>
    </xf>
    <xf numFmtId="4" fontId="5" fillId="3" borderId="1" xfId="0" applyNumberFormat="1" applyFont="1" applyFill="1" applyBorder="1" applyAlignment="1">
      <alignment horizontal="center" vertical="top"/>
    </xf>
    <xf numFmtId="4" fontId="5" fillId="3" borderId="1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4" fontId="6" fillId="2" borderId="1" xfId="17" applyNumberFormat="1" applyFont="1" applyFill="1" applyBorder="1" applyAlignment="1">
      <alignment horizontal="center" vertical="top"/>
    </xf>
    <xf numFmtId="3" fontId="6" fillId="2" borderId="1" xfId="0" applyNumberFormat="1" applyFont="1" applyFill="1" applyBorder="1" applyAlignment="1">
      <alignment horizontal="center" vertical="top"/>
    </xf>
    <xf numFmtId="4" fontId="6" fillId="2" borderId="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3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wrapText="1"/>
    </xf>
    <xf numFmtId="3" fontId="6" fillId="0" borderId="0" xfId="0" applyNumberFormat="1" applyFont="1" applyFill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4" fontId="6" fillId="4" borderId="1" xfId="0" applyNumberFormat="1" applyFont="1" applyFill="1" applyBorder="1" applyAlignment="1">
      <alignment horizontal="center" vertical="top"/>
    </xf>
    <xf numFmtId="4" fontId="6" fillId="4" borderId="1" xfId="0" applyNumberFormat="1" applyFont="1" applyFill="1" applyBorder="1" applyAlignment="1">
      <alignment horizontal="center" vertical="top" wrapText="1"/>
    </xf>
    <xf numFmtId="4" fontId="6" fillId="4" borderId="1" xfId="17" applyNumberFormat="1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vertical="top" wrapText="1"/>
    </xf>
    <xf numFmtId="4" fontId="6" fillId="2" borderId="2" xfId="0" applyNumberFormat="1" applyFont="1" applyFill="1" applyBorder="1" applyAlignment="1">
      <alignment horizontal="center" vertical="top"/>
    </xf>
    <xf numFmtId="4" fontId="6" fillId="4" borderId="2" xfId="0" applyNumberFormat="1" applyFont="1" applyFill="1" applyBorder="1" applyAlignment="1">
      <alignment horizontal="center" vertical="top" wrapText="1"/>
    </xf>
    <xf numFmtId="194" fontId="6" fillId="2" borderId="1" xfId="17" applyFont="1" applyFill="1" applyBorder="1" applyAlignment="1">
      <alignment horizontal="center" vertical="top"/>
    </xf>
    <xf numFmtId="194" fontId="6" fillId="4" borderId="1" xfId="17" applyFont="1" applyFill="1" applyBorder="1" applyAlignment="1">
      <alignment horizontal="center" vertical="top" wrapText="1"/>
    </xf>
    <xf numFmtId="3" fontId="6" fillId="4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left"/>
    </xf>
    <xf numFmtId="2" fontId="11" fillId="5" borderId="3" xfId="0" applyNumberFormat="1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194" fontId="6" fillId="4" borderId="1" xfId="17" applyFont="1" applyFill="1" applyBorder="1" applyAlignment="1">
      <alignment horizontal="center" vertical="top"/>
    </xf>
    <xf numFmtId="4" fontId="6" fillId="4" borderId="5" xfId="0" applyNumberFormat="1" applyFont="1" applyFill="1" applyBorder="1" applyAlignment="1">
      <alignment horizontal="center" vertical="top"/>
    </xf>
    <xf numFmtId="0" fontId="6" fillId="4" borderId="6" xfId="0" applyFont="1" applyFill="1" applyBorder="1" applyAlignment="1">
      <alignment vertical="top" wrapText="1"/>
    </xf>
    <xf numFmtId="0" fontId="6" fillId="4" borderId="6" xfId="0" applyFont="1" applyFill="1" applyBorder="1" applyAlignment="1">
      <alignment vertical="top" wrapText="1"/>
    </xf>
    <xf numFmtId="194" fontId="6" fillId="4" borderId="5" xfId="17" applyFont="1" applyFill="1" applyBorder="1" applyAlignment="1">
      <alignment horizontal="center" vertical="top"/>
    </xf>
    <xf numFmtId="0" fontId="6" fillId="4" borderId="7" xfId="0" applyFont="1" applyFill="1" applyBorder="1" applyAlignment="1">
      <alignment vertical="top" wrapText="1"/>
    </xf>
    <xf numFmtId="194" fontId="6" fillId="4" borderId="8" xfId="17" applyFont="1" applyFill="1" applyBorder="1" applyAlignment="1">
      <alignment horizontal="center" vertical="top"/>
    </xf>
    <xf numFmtId="4" fontId="6" fillId="4" borderId="2" xfId="0" applyNumberFormat="1" applyFont="1" applyFill="1" applyBorder="1" applyAlignment="1">
      <alignment horizontal="center" vertical="top"/>
    </xf>
    <xf numFmtId="0" fontId="5" fillId="3" borderId="9" xfId="0" applyFont="1" applyFill="1" applyBorder="1" applyAlignment="1">
      <alignment vertical="top" wrapText="1"/>
    </xf>
    <xf numFmtId="4" fontId="5" fillId="3" borderId="10" xfId="0" applyNumberFormat="1" applyFont="1" applyFill="1" applyBorder="1" applyAlignment="1">
      <alignment horizontal="center" vertical="top"/>
    </xf>
    <xf numFmtId="4" fontId="5" fillId="3" borderId="11" xfId="0" applyNumberFormat="1" applyFont="1" applyFill="1" applyBorder="1" applyAlignment="1">
      <alignment horizontal="center" vertical="top" wrapText="1"/>
    </xf>
    <xf numFmtId="4" fontId="5" fillId="2" borderId="11" xfId="0" applyNumberFormat="1" applyFont="1" applyFill="1" applyBorder="1" applyAlignment="1">
      <alignment horizontal="center" vertical="top"/>
    </xf>
    <xf numFmtId="4" fontId="5" fillId="3" borderId="11" xfId="0" applyNumberFormat="1" applyFont="1" applyFill="1" applyBorder="1" applyAlignment="1">
      <alignment horizontal="center" vertical="top"/>
    </xf>
    <xf numFmtId="0" fontId="6" fillId="4" borderId="12" xfId="0" applyFont="1" applyFill="1" applyBorder="1" applyAlignment="1">
      <alignment vertical="top" wrapText="1"/>
    </xf>
    <xf numFmtId="194" fontId="6" fillId="4" borderId="12" xfId="17" applyFont="1" applyFill="1" applyBorder="1" applyAlignment="1">
      <alignment horizontal="center" vertical="top"/>
    </xf>
    <xf numFmtId="4" fontId="6" fillId="4" borderId="12" xfId="0" applyNumberFormat="1" applyFont="1" applyFill="1" applyBorder="1" applyAlignment="1">
      <alignment horizontal="center" vertical="top" wrapText="1"/>
    </xf>
    <xf numFmtId="3" fontId="6" fillId="2" borderId="12" xfId="0" applyNumberFormat="1" applyFont="1" applyFill="1" applyBorder="1" applyAlignment="1">
      <alignment horizontal="center" vertical="top"/>
    </xf>
    <xf numFmtId="4" fontId="6" fillId="4" borderId="12" xfId="0" applyNumberFormat="1" applyFont="1" applyFill="1" applyBorder="1" applyAlignment="1">
      <alignment horizontal="center" vertical="top"/>
    </xf>
    <xf numFmtId="0" fontId="5" fillId="3" borderId="2" xfId="0" applyFont="1" applyFill="1" applyBorder="1" applyAlignment="1">
      <alignment vertical="top" wrapText="1"/>
    </xf>
    <xf numFmtId="4" fontId="5" fillId="3" borderId="2" xfId="0" applyNumberFormat="1" applyFont="1" applyFill="1" applyBorder="1" applyAlignment="1">
      <alignment horizontal="center" vertical="top"/>
    </xf>
    <xf numFmtId="4" fontId="5" fillId="3" borderId="2" xfId="0" applyNumberFormat="1" applyFont="1" applyFill="1" applyBorder="1" applyAlignment="1">
      <alignment horizontal="center" vertical="top" wrapText="1"/>
    </xf>
    <xf numFmtId="4" fontId="5" fillId="2" borderId="2" xfId="0" applyNumberFormat="1" applyFont="1" applyFill="1" applyBorder="1" applyAlignment="1">
      <alignment horizontal="center" vertical="top"/>
    </xf>
    <xf numFmtId="0" fontId="14" fillId="0" borderId="9" xfId="0" applyFont="1" applyFill="1" applyBorder="1" applyAlignment="1">
      <alignment vertical="center" wrapText="1"/>
    </xf>
    <xf numFmtId="3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6" fillId="4" borderId="13" xfId="0" applyFont="1" applyFill="1" applyBorder="1" applyAlignment="1">
      <alignment vertical="top" wrapText="1"/>
    </xf>
    <xf numFmtId="194" fontId="6" fillId="4" borderId="14" xfId="17" applyFont="1" applyFill="1" applyBorder="1" applyAlignment="1">
      <alignment horizontal="center" vertical="top"/>
    </xf>
    <xf numFmtId="4" fontId="6" fillId="4" borderId="15" xfId="0" applyNumberFormat="1" applyFont="1" applyFill="1" applyBorder="1" applyAlignment="1">
      <alignment horizontal="center" vertical="top" wrapText="1"/>
    </xf>
    <xf numFmtId="4" fontId="6" fillId="2" borderId="15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5" fillId="0" borderId="16" xfId="0" applyFont="1" applyFill="1" applyBorder="1" applyAlignment="1">
      <alignment horizontal="right" vertical="center" wrapText="1"/>
    </xf>
    <xf numFmtId="3" fontId="15" fillId="0" borderId="16" xfId="0" applyNumberFormat="1" applyFont="1" applyFill="1" applyBorder="1" applyAlignment="1">
      <alignment horizontal="right" vertical="center" wrapText="1"/>
    </xf>
    <xf numFmtId="0" fontId="15" fillId="0" borderId="16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horizontal="center" vertical="center" wrapText="1"/>
    </xf>
    <xf numFmtId="1" fontId="17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left" indent="1"/>
    </xf>
    <xf numFmtId="2" fontId="8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22" xfId="0" applyFont="1" applyFill="1" applyBorder="1" applyAlignment="1">
      <alignment horizontal="center" vertical="center"/>
    </xf>
    <xf numFmtId="194" fontId="7" fillId="7" borderId="3" xfId="17" applyFont="1" applyFill="1" applyBorder="1" applyAlignment="1">
      <alignment vertical="top"/>
    </xf>
    <xf numFmtId="194" fontId="7" fillId="7" borderId="4" xfId="17" applyFont="1" applyFill="1" applyBorder="1" applyAlignment="1">
      <alignment horizontal="center" vertical="top"/>
    </xf>
    <xf numFmtId="3" fontId="6" fillId="4" borderId="1" xfId="0" applyNumberFormat="1" applyFont="1" applyFill="1" applyBorder="1" applyAlignment="1">
      <alignment horizontal="center" vertical="top"/>
    </xf>
    <xf numFmtId="194" fontId="6" fillId="2" borderId="0" xfId="17" applyFont="1" applyFill="1" applyAlignment="1">
      <alignment vertical="top"/>
    </xf>
    <xf numFmtId="2" fontId="11" fillId="5" borderId="23" xfId="0" applyNumberFormat="1" applyFont="1" applyFill="1" applyBorder="1" applyAlignment="1">
      <alignment horizontal="center"/>
    </xf>
    <xf numFmtId="0" fontId="11" fillId="5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vertical="top"/>
    </xf>
    <xf numFmtId="2" fontId="8" fillId="0" borderId="25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3" borderId="5" xfId="0" applyFont="1" applyFill="1" applyBorder="1" applyAlignment="1">
      <alignment vertical="top"/>
    </xf>
    <xf numFmtId="0" fontId="8" fillId="3" borderId="14" xfId="0" applyFont="1" applyFill="1" applyBorder="1" applyAlignment="1">
      <alignment vertical="top"/>
    </xf>
    <xf numFmtId="0" fontId="11" fillId="5" borderId="26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vertical="top"/>
    </xf>
    <xf numFmtId="0" fontId="11" fillId="5" borderId="1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/>
    </xf>
    <xf numFmtId="194" fontId="6" fillId="0" borderId="0" xfId="17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194" fontId="6" fillId="2" borderId="0" xfId="17" applyFont="1" applyFill="1" applyAlignment="1">
      <alignment horizontal="center"/>
    </xf>
    <xf numFmtId="0" fontId="13" fillId="0" borderId="0" xfId="0" applyFont="1" applyFill="1" applyAlignment="1">
      <alignment/>
    </xf>
    <xf numFmtId="4" fontId="7" fillId="7" borderId="1" xfId="0" applyNumberFormat="1" applyFont="1" applyFill="1" applyBorder="1" applyAlignment="1">
      <alignment horizontal="center" vertical="top"/>
    </xf>
    <xf numFmtId="194" fontId="18" fillId="7" borderId="0" xfId="17" applyFont="1" applyFill="1" applyAlignment="1">
      <alignment vertical="top"/>
    </xf>
    <xf numFmtId="0" fontId="13" fillId="0" borderId="0" xfId="0" applyFont="1" applyAlignment="1">
      <alignment vertical="top"/>
    </xf>
    <xf numFmtId="194" fontId="6" fillId="2" borderId="0" xfId="17" applyFont="1" applyFill="1" applyAlignment="1">
      <alignment horizontal="center" vertical="top"/>
    </xf>
    <xf numFmtId="0" fontId="6" fillId="4" borderId="1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center" vertical="top"/>
    </xf>
    <xf numFmtId="3" fontId="7" fillId="3" borderId="1" xfId="0" applyNumberFormat="1" applyFont="1" applyFill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194" fontId="19" fillId="7" borderId="0" xfId="17" applyFont="1" applyFill="1" applyAlignment="1">
      <alignment horizontal="center" vertical="top"/>
    </xf>
    <xf numFmtId="194" fontId="20" fillId="7" borderId="0" xfId="17" applyFont="1" applyFill="1" applyAlignment="1">
      <alignment horizontal="center" vertical="top"/>
    </xf>
    <xf numFmtId="194" fontId="6" fillId="2" borderId="12" xfId="17" applyFont="1" applyFill="1" applyBorder="1" applyAlignment="1">
      <alignment horizontal="center" vertical="top"/>
    </xf>
    <xf numFmtId="1" fontId="12" fillId="0" borderId="11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2" fillId="0" borderId="3" xfId="17" applyNumberFormat="1" applyFont="1" applyFill="1" applyBorder="1" applyAlignment="1">
      <alignment vertical="center"/>
    </xf>
    <xf numFmtId="4" fontId="21" fillId="0" borderId="3" xfId="17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horizontal="center" vertical="top"/>
    </xf>
    <xf numFmtId="3" fontId="7" fillId="7" borderId="2" xfId="0" applyNumberFormat="1" applyFont="1" applyFill="1" applyBorder="1" applyAlignment="1">
      <alignment horizontal="center" vertical="top"/>
    </xf>
    <xf numFmtId="4" fontId="7" fillId="7" borderId="2" xfId="0" applyNumberFormat="1" applyFont="1" applyFill="1" applyBorder="1" applyAlignment="1">
      <alignment horizontal="center" vertical="top"/>
    </xf>
    <xf numFmtId="194" fontId="7" fillId="7" borderId="27" xfId="17" applyFont="1" applyFill="1" applyBorder="1" applyAlignment="1">
      <alignment vertical="top"/>
    </xf>
    <xf numFmtId="194" fontId="7" fillId="7" borderId="28" xfId="17" applyFont="1" applyFill="1" applyBorder="1" applyAlignment="1">
      <alignment horizontal="center" vertical="top"/>
    </xf>
    <xf numFmtId="4" fontId="6" fillId="4" borderId="1" xfId="0" applyNumberFormat="1" applyFont="1" applyFill="1" applyBorder="1" applyAlignment="1" quotePrefix="1">
      <alignment horizontal="center" vertical="top" wrapText="1"/>
    </xf>
    <xf numFmtId="4" fontId="23" fillId="4" borderId="1" xfId="0" applyNumberFormat="1" applyFont="1" applyFill="1" applyBorder="1" applyAlignment="1" quotePrefix="1">
      <alignment horizontal="center" vertical="top" wrapText="1"/>
    </xf>
    <xf numFmtId="4" fontId="6" fillId="2" borderId="1" xfId="0" applyNumberFormat="1" applyFont="1" applyFill="1" applyBorder="1" applyAlignment="1" quotePrefix="1">
      <alignment horizontal="center" vertical="top"/>
    </xf>
    <xf numFmtId="194" fontId="24" fillId="2" borderId="0" xfId="17" applyFont="1" applyFill="1" applyAlignment="1">
      <alignment horizontal="left" vertical="top"/>
    </xf>
    <xf numFmtId="4" fontId="6" fillId="2" borderId="12" xfId="0" applyNumberFormat="1" applyFont="1" applyFill="1" applyBorder="1" applyAlignment="1">
      <alignment horizontal="center" vertical="top"/>
    </xf>
    <xf numFmtId="194" fontId="6" fillId="4" borderId="2" xfId="17" applyFont="1" applyFill="1" applyBorder="1" applyAlignment="1">
      <alignment horizontal="center" vertical="top" wrapText="1"/>
    </xf>
    <xf numFmtId="194" fontId="6" fillId="2" borderId="2" xfId="17" applyFont="1" applyFill="1" applyBorder="1" applyAlignment="1">
      <alignment horizontal="center" vertical="top"/>
    </xf>
    <xf numFmtId="0" fontId="18" fillId="7" borderId="0" xfId="0" applyFont="1" applyFill="1" applyAlignment="1">
      <alignment horizontal="center" vertical="top"/>
    </xf>
    <xf numFmtId="0" fontId="6" fillId="4" borderId="13" xfId="0" applyFont="1" applyFill="1" applyBorder="1" applyAlignment="1">
      <alignment vertical="top" wrapText="1"/>
    </xf>
    <xf numFmtId="4" fontId="6" fillId="4" borderId="14" xfId="0" applyNumberFormat="1" applyFont="1" applyFill="1" applyBorder="1" applyAlignment="1">
      <alignment horizontal="center" vertical="top"/>
    </xf>
    <xf numFmtId="0" fontId="6" fillId="4" borderId="12" xfId="0" applyNumberFormat="1" applyFont="1" applyFill="1" applyBorder="1" applyAlignment="1">
      <alignment horizontal="center" vertical="top" wrapText="1"/>
    </xf>
    <xf numFmtId="3" fontId="6" fillId="4" borderId="12" xfId="0" applyNumberFormat="1" applyFont="1" applyFill="1" applyBorder="1" applyAlignment="1">
      <alignment horizontal="center" vertical="top"/>
    </xf>
    <xf numFmtId="3" fontId="5" fillId="3" borderId="11" xfId="0" applyNumberFormat="1" applyFont="1" applyFill="1" applyBorder="1" applyAlignment="1">
      <alignment horizontal="center" vertical="top"/>
    </xf>
    <xf numFmtId="3" fontId="7" fillId="7" borderId="11" xfId="0" applyNumberFormat="1" applyFont="1" applyFill="1" applyBorder="1" applyAlignment="1">
      <alignment horizontal="center" vertical="top"/>
    </xf>
    <xf numFmtId="4" fontId="7" fillId="7" borderId="11" xfId="0" applyNumberFormat="1" applyFont="1" applyFill="1" applyBorder="1" applyAlignment="1">
      <alignment horizontal="center" vertical="top"/>
    </xf>
    <xf numFmtId="0" fontId="6" fillId="4" borderId="2" xfId="0" applyNumberFormat="1" applyFont="1" applyFill="1" applyBorder="1" applyAlignment="1">
      <alignment horizontal="center" vertical="top" wrapText="1"/>
    </xf>
    <xf numFmtId="194" fontId="6" fillId="4" borderId="2" xfId="17" applyFont="1" applyFill="1" applyBorder="1" applyAlignment="1">
      <alignment horizontal="center" vertical="top"/>
    </xf>
    <xf numFmtId="3" fontId="6" fillId="4" borderId="2" xfId="0" applyNumberFormat="1" applyFont="1" applyFill="1" applyBorder="1" applyAlignment="1">
      <alignment horizontal="center" vertical="top"/>
    </xf>
    <xf numFmtId="0" fontId="17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vertical="center" wrapText="1"/>
    </xf>
    <xf numFmtId="194" fontId="6" fillId="0" borderId="0" xfId="17" applyFont="1" applyFill="1" applyAlignment="1">
      <alignment horizontal="center" vertical="top"/>
    </xf>
    <xf numFmtId="0" fontId="13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0" fillId="0" borderId="27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11" fillId="5" borderId="3" xfId="0" applyNumberFormat="1" applyFont="1" applyFill="1" applyBorder="1" applyAlignment="1">
      <alignment horizontal="center"/>
    </xf>
    <xf numFmtId="194" fontId="15" fillId="0" borderId="29" xfId="17" applyFont="1" applyFill="1" applyBorder="1" applyAlignment="1">
      <alignment horizontal="center"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B1:D26"/>
  <sheetViews>
    <sheetView view="pageBreakPreview" zoomScaleSheetLayoutView="100" workbookViewId="0" topLeftCell="A1">
      <selection activeCell="B11" sqref="B11"/>
    </sheetView>
  </sheetViews>
  <sheetFormatPr defaultColWidth="9.140625" defaultRowHeight="12.75"/>
  <cols>
    <col min="1" max="1" width="1.57421875" style="0" customWidth="1"/>
    <col min="2" max="2" width="37.421875" style="0" customWidth="1"/>
    <col min="3" max="3" width="13.28125" style="0" customWidth="1"/>
    <col min="4" max="4" width="23.421875" style="0" customWidth="1"/>
    <col min="5" max="5" width="2.28125" style="0" customWidth="1"/>
  </cols>
  <sheetData>
    <row r="1" spans="2:4" ht="12.75">
      <c r="B1" s="170" t="s">
        <v>142</v>
      </c>
      <c r="C1" s="170"/>
      <c r="D1" s="170"/>
    </row>
    <row r="2" spans="2:4" ht="12.75">
      <c r="B2" s="34"/>
      <c r="C2" s="35" t="s">
        <v>100</v>
      </c>
      <c r="D2" s="35" t="s">
        <v>101</v>
      </c>
    </row>
    <row r="3" spans="2:4" ht="12.75">
      <c r="B3" s="99" t="s">
        <v>17</v>
      </c>
      <c r="C3" s="100">
        <f>คณะเภสัชฯ!Y5</f>
        <v>4.582857142857143</v>
      </c>
      <c r="D3" s="101" t="str">
        <f>คณะเภสัชฯ!Y6</f>
        <v>ดีมาก</v>
      </c>
    </row>
    <row r="4" spans="2:4" ht="12.75">
      <c r="B4" s="102" t="s">
        <v>25</v>
      </c>
      <c r="C4" s="86">
        <f>คณะเภสัชฯ!Y14</f>
        <v>3.55</v>
      </c>
      <c r="D4" s="87" t="str">
        <f>คณะเภสัชฯ!Y15</f>
        <v>ดี</v>
      </c>
    </row>
    <row r="5" spans="2:4" ht="12.75">
      <c r="B5" s="102" t="s">
        <v>32</v>
      </c>
      <c r="C5" s="86">
        <f>คณะเภสัชฯ!Y22</f>
        <v>5</v>
      </c>
      <c r="D5" s="87" t="str">
        <f>คณะเภสัชฯ!Y23</f>
        <v>ดีมาก</v>
      </c>
    </row>
    <row r="6" spans="2:4" ht="12.75">
      <c r="B6" s="103" t="s">
        <v>37</v>
      </c>
      <c r="C6" s="90">
        <f>คณะเภสัชฯ!Y31</f>
        <v>3</v>
      </c>
      <c r="D6" s="91" t="str">
        <f>คณะเภสัชฯ!Y32</f>
        <v>พอใช้</v>
      </c>
    </row>
    <row r="7" spans="2:4" ht="12.75">
      <c r="B7" s="106" t="s">
        <v>149</v>
      </c>
      <c r="C7" s="32">
        <f>คณะเภสัชฯ!Y36</f>
        <v>4.1465</v>
      </c>
      <c r="D7" s="179" t="str">
        <f>คณะเภสัชฯ!W36</f>
        <v>ดี</v>
      </c>
    </row>
    <row r="8" spans="2:4" ht="12.75">
      <c r="B8" s="105" t="s">
        <v>102</v>
      </c>
      <c r="C8" s="88">
        <f>คณะเภสัชฯ!Y37</f>
        <v>3.338000000000001</v>
      </c>
      <c r="D8" s="89" t="s">
        <v>71</v>
      </c>
    </row>
    <row r="9" spans="2:4" ht="12.75">
      <c r="B9" s="102" t="s">
        <v>59</v>
      </c>
      <c r="C9" s="86">
        <f>คณะเภสัชฯ!Y51</f>
        <v>3.8906666666666667</v>
      </c>
      <c r="D9" s="87" t="s">
        <v>61</v>
      </c>
    </row>
    <row r="10" spans="2:4" ht="12.75">
      <c r="B10" s="103" t="s">
        <v>56</v>
      </c>
      <c r="C10" s="90">
        <f>คณะเภสัชฯ!Y64</f>
        <v>4.5</v>
      </c>
      <c r="D10" s="91" t="s">
        <v>61</v>
      </c>
    </row>
    <row r="11" spans="2:4" ht="12.75">
      <c r="B11" s="106" t="s">
        <v>150</v>
      </c>
      <c r="C11" s="32">
        <f>คณะเภสัชฯ!Y68</f>
        <v>4.057645833333334</v>
      </c>
      <c r="D11" s="33" t="s">
        <v>61</v>
      </c>
    </row>
    <row r="12" spans="2:4" ht="12.75">
      <c r="B12" s="105" t="s">
        <v>143</v>
      </c>
      <c r="C12" s="88">
        <f>คณะเภสัชฯ!Y69</f>
        <v>2.7773333333333334</v>
      </c>
      <c r="D12" s="89" t="s">
        <v>71</v>
      </c>
    </row>
    <row r="13" spans="2:4" ht="12.75">
      <c r="B13" s="103" t="s">
        <v>144</v>
      </c>
      <c r="C13" s="90">
        <f>คณะเภสัชฯ!Y73</f>
        <v>4</v>
      </c>
      <c r="D13" s="91" t="s">
        <v>61</v>
      </c>
    </row>
    <row r="14" spans="2:4" ht="13.5" thickBot="1">
      <c r="B14" s="104" t="s">
        <v>151</v>
      </c>
      <c r="C14" s="97">
        <f>คณะเภสัชฯ!Y86</f>
        <v>3.9833148148148148</v>
      </c>
      <c r="D14" s="98" t="s">
        <v>61</v>
      </c>
    </row>
    <row r="15" spans="2:4" ht="18.75" customHeight="1" thickBot="1">
      <c r="B15" s="92" t="s">
        <v>145</v>
      </c>
      <c r="C15" s="172" t="s">
        <v>68</v>
      </c>
      <c r="D15" s="172"/>
    </row>
    <row r="19" spans="2:4" ht="21">
      <c r="B19" s="171" t="s">
        <v>63</v>
      </c>
      <c r="C19" s="171"/>
      <c r="D19" s="171"/>
    </row>
    <row r="20" spans="2:4" ht="21">
      <c r="B20" s="41" t="s">
        <v>64</v>
      </c>
      <c r="C20" s="41" t="s">
        <v>65</v>
      </c>
      <c r="D20" s="41" t="s">
        <v>66</v>
      </c>
    </row>
    <row r="21" spans="2:4" ht="21">
      <c r="B21" s="42" t="s">
        <v>67</v>
      </c>
      <c r="C21" s="42" t="s">
        <v>62</v>
      </c>
      <c r="D21" s="42" t="s">
        <v>68</v>
      </c>
    </row>
    <row r="22" spans="2:4" ht="21">
      <c r="B22" s="42" t="s">
        <v>69</v>
      </c>
      <c r="C22" s="42" t="s">
        <v>61</v>
      </c>
      <c r="D22" s="42" t="s">
        <v>68</v>
      </c>
    </row>
    <row r="23" spans="2:4" ht="21">
      <c r="B23" s="42" t="s">
        <v>70</v>
      </c>
      <c r="C23" s="42" t="s">
        <v>71</v>
      </c>
      <c r="D23" s="42" t="s">
        <v>72</v>
      </c>
    </row>
    <row r="24" spans="2:4" ht="21">
      <c r="B24" s="42" t="s">
        <v>73</v>
      </c>
      <c r="C24" s="42" t="s">
        <v>74</v>
      </c>
      <c r="D24" s="42" t="s">
        <v>75</v>
      </c>
    </row>
    <row r="25" spans="2:4" ht="21">
      <c r="B25" s="42" t="s">
        <v>76</v>
      </c>
      <c r="C25" s="42" t="s">
        <v>77</v>
      </c>
      <c r="D25" s="42" t="s">
        <v>75</v>
      </c>
    </row>
    <row r="26" spans="2:4" ht="18">
      <c r="B26" s="43"/>
      <c r="C26" s="43"/>
      <c r="D26" s="43"/>
    </row>
  </sheetData>
  <mergeCells count="3">
    <mergeCell ref="B1:D1"/>
    <mergeCell ref="B19:D19"/>
    <mergeCell ref="C15:D1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1"/>
  </sheetPr>
  <dimension ref="A1:AG104"/>
  <sheetViews>
    <sheetView showGridLines="0" tabSelected="1" view="pageBreakPreview" zoomScale="85" zoomScaleNormal="55" zoomScaleSheetLayoutView="85" workbookViewId="0" topLeftCell="A1">
      <pane xSplit="1" topLeftCell="B1" activePane="topRight" state="frozen"/>
      <selection pane="topLeft" activeCell="A64" sqref="A64"/>
      <selection pane="topRight" activeCell="W89" sqref="W89"/>
    </sheetView>
  </sheetViews>
  <sheetFormatPr defaultColWidth="9.140625" defaultRowHeight="12.75"/>
  <cols>
    <col min="1" max="1" width="28.7109375" style="17" customWidth="1"/>
    <col min="2" max="2" width="6.140625" style="18" customWidth="1"/>
    <col min="3" max="3" width="13.421875" style="18" hidden="1" customWidth="1"/>
    <col min="4" max="4" width="13.8515625" style="18" hidden="1" customWidth="1"/>
    <col min="5" max="5" width="11.28125" style="18" hidden="1" customWidth="1"/>
    <col min="6" max="7" width="13.421875" style="3" customWidth="1"/>
    <col min="8" max="8" width="11.57421875" style="3" customWidth="1"/>
    <col min="9" max="10" width="13.421875" style="19" customWidth="1"/>
    <col min="11" max="11" width="10.28125" style="18" customWidth="1"/>
    <col min="12" max="12" width="14.00390625" style="19" customWidth="1"/>
    <col min="13" max="13" width="13.00390625" style="19" customWidth="1"/>
    <col min="14" max="14" width="10.28125" style="18" bestFit="1" customWidth="1"/>
    <col min="15" max="15" width="11.00390625" style="18" customWidth="1"/>
    <col min="16" max="16" width="1.28515625" style="18" hidden="1" customWidth="1"/>
    <col min="17" max="18" width="2.00390625" style="18" hidden="1" customWidth="1"/>
    <col min="19" max="19" width="9.421875" style="18" customWidth="1"/>
    <col min="20" max="20" width="8.57421875" style="18" customWidth="1"/>
    <col min="21" max="21" width="9.421875" style="18" customWidth="1"/>
    <col min="22" max="22" width="7.140625" style="113" customWidth="1"/>
    <col min="23" max="23" width="9.140625" style="113" customWidth="1"/>
    <col min="24" max="24" width="0.13671875" style="113" hidden="1" customWidth="1"/>
    <col min="25" max="25" width="7.28125" style="114" customWidth="1"/>
    <col min="26" max="26" width="9.140625" style="169" customWidth="1"/>
    <col min="27" max="16384" width="9.140625" style="18" customWidth="1"/>
  </cols>
  <sheetData>
    <row r="1" spans="1:26" s="1" customFormat="1" ht="23.2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07"/>
      <c r="Y1" s="108"/>
      <c r="Z1" s="109"/>
    </row>
    <row r="2" spans="1:26" s="1" customFormat="1" ht="23.25">
      <c r="A2" s="174" t="s">
        <v>103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07"/>
      <c r="Y2" s="108"/>
      <c r="Z2" s="109"/>
    </row>
    <row r="3" spans="1:26" s="3" customFormat="1" ht="21">
      <c r="A3" s="177" t="s">
        <v>1</v>
      </c>
      <c r="B3" s="173" t="s">
        <v>2</v>
      </c>
      <c r="C3" s="173" t="s">
        <v>3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8" t="s">
        <v>107</v>
      </c>
      <c r="P3" s="175" t="s">
        <v>4</v>
      </c>
      <c r="Q3" s="175"/>
      <c r="R3" s="175"/>
      <c r="S3" s="175" t="s">
        <v>5</v>
      </c>
      <c r="T3" s="175"/>
      <c r="U3" s="175"/>
      <c r="V3" s="175"/>
      <c r="W3" s="176" t="s">
        <v>6</v>
      </c>
      <c r="X3" s="113"/>
      <c r="Y3" s="114"/>
      <c r="Z3" s="115"/>
    </row>
    <row r="4" spans="1:26" s="3" customFormat="1" ht="42">
      <c r="A4" s="177"/>
      <c r="B4" s="173"/>
      <c r="C4" s="2" t="s">
        <v>78</v>
      </c>
      <c r="D4" s="2" t="s">
        <v>79</v>
      </c>
      <c r="E4" s="4" t="s">
        <v>80</v>
      </c>
      <c r="F4" s="2" t="s">
        <v>7</v>
      </c>
      <c r="G4" s="2" t="s">
        <v>8</v>
      </c>
      <c r="H4" s="4" t="s">
        <v>9</v>
      </c>
      <c r="I4" s="2" t="s">
        <v>10</v>
      </c>
      <c r="J4" s="2" t="s">
        <v>11</v>
      </c>
      <c r="K4" s="4" t="s">
        <v>12</v>
      </c>
      <c r="L4" s="2" t="s">
        <v>104</v>
      </c>
      <c r="M4" s="2" t="s">
        <v>105</v>
      </c>
      <c r="N4" s="4" t="s">
        <v>106</v>
      </c>
      <c r="O4" s="178"/>
      <c r="P4" s="111">
        <v>1</v>
      </c>
      <c r="Q4" s="111">
        <v>2</v>
      </c>
      <c r="R4" s="111">
        <v>3</v>
      </c>
      <c r="S4" s="110" t="s">
        <v>13</v>
      </c>
      <c r="T4" s="110" t="s">
        <v>14</v>
      </c>
      <c r="U4" s="110" t="s">
        <v>15</v>
      </c>
      <c r="V4" s="112" t="s">
        <v>16</v>
      </c>
      <c r="W4" s="176"/>
      <c r="X4" s="113"/>
      <c r="Y4" s="114"/>
      <c r="Z4" s="115"/>
    </row>
    <row r="5" spans="1:25" s="9" customFormat="1" ht="21">
      <c r="A5" s="5" t="s">
        <v>17</v>
      </c>
      <c r="B5" s="6">
        <v>35</v>
      </c>
      <c r="C5" s="7"/>
      <c r="D5" s="7"/>
      <c r="E5" s="8"/>
      <c r="F5" s="7"/>
      <c r="G5" s="7"/>
      <c r="H5" s="8"/>
      <c r="I5" s="7"/>
      <c r="J5" s="7"/>
      <c r="K5" s="8"/>
      <c r="L5" s="7"/>
      <c r="M5" s="7"/>
      <c r="N5" s="8"/>
      <c r="O5" s="6"/>
      <c r="P5" s="6"/>
      <c r="Q5" s="6"/>
      <c r="R5" s="6"/>
      <c r="S5" s="6"/>
      <c r="T5" s="6"/>
      <c r="U5" s="6"/>
      <c r="V5" s="116"/>
      <c r="W5" s="116">
        <f>SUM(W6:W13)</f>
        <v>160.4</v>
      </c>
      <c r="X5" s="93">
        <f>W5/B5</f>
        <v>4.582857142857143</v>
      </c>
      <c r="Y5" s="94">
        <f>W5/B5</f>
        <v>4.582857142857143</v>
      </c>
    </row>
    <row r="6" spans="1:26" s="9" customFormat="1" ht="21">
      <c r="A6" s="23" t="s">
        <v>18</v>
      </c>
      <c r="B6" s="20">
        <v>2.92</v>
      </c>
      <c r="C6" s="21">
        <v>93</v>
      </c>
      <c r="D6" s="21">
        <v>93</v>
      </c>
      <c r="E6" s="10">
        <v>100</v>
      </c>
      <c r="F6" s="21">
        <v>100</v>
      </c>
      <c r="G6" s="21">
        <v>100</v>
      </c>
      <c r="H6" s="10">
        <v>100</v>
      </c>
      <c r="I6" s="21">
        <v>95</v>
      </c>
      <c r="J6" s="21">
        <v>97</v>
      </c>
      <c r="K6" s="10">
        <v>97.9381443298969</v>
      </c>
      <c r="L6" s="21">
        <v>104</v>
      </c>
      <c r="M6" s="21">
        <v>105</v>
      </c>
      <c r="N6" s="10">
        <f>L6/M6*100</f>
        <v>99.04761904761905</v>
      </c>
      <c r="O6" s="21">
        <v>100</v>
      </c>
      <c r="P6" s="20"/>
      <c r="Q6" s="20"/>
      <c r="R6" s="20"/>
      <c r="S6" s="95">
        <v>3</v>
      </c>
      <c r="T6" s="95">
        <v>1</v>
      </c>
      <c r="U6" s="95">
        <v>0</v>
      </c>
      <c r="V6" s="11">
        <f>SUM(S6:U6)</f>
        <v>4</v>
      </c>
      <c r="W6" s="12">
        <f>B6*V6</f>
        <v>11.68</v>
      </c>
      <c r="X6" s="96"/>
      <c r="Y6" s="117" t="s">
        <v>62</v>
      </c>
      <c r="Z6" s="118"/>
    </row>
    <row r="7" spans="1:26" s="9" customFormat="1" ht="21">
      <c r="A7" s="23" t="s">
        <v>19</v>
      </c>
      <c r="B7" s="20">
        <v>2.91</v>
      </c>
      <c r="C7" s="21">
        <v>71</v>
      </c>
      <c r="D7" s="21">
        <v>93</v>
      </c>
      <c r="E7" s="10">
        <v>76.34408602150538</v>
      </c>
      <c r="F7" s="21">
        <v>60</v>
      </c>
      <c r="G7" s="21">
        <v>100</v>
      </c>
      <c r="H7" s="10">
        <v>60</v>
      </c>
      <c r="I7" s="21">
        <v>95</v>
      </c>
      <c r="J7" s="21">
        <v>95</v>
      </c>
      <c r="K7" s="10">
        <v>100</v>
      </c>
      <c r="L7" s="21">
        <v>103</v>
      </c>
      <c r="M7" s="21">
        <v>103</v>
      </c>
      <c r="N7" s="10">
        <f>L7/M7*100</f>
        <v>100</v>
      </c>
      <c r="O7" s="21">
        <v>100</v>
      </c>
      <c r="P7" s="20"/>
      <c r="Q7" s="20"/>
      <c r="R7" s="20"/>
      <c r="S7" s="95">
        <v>3</v>
      </c>
      <c r="T7" s="95">
        <v>1</v>
      </c>
      <c r="U7" s="95">
        <v>1</v>
      </c>
      <c r="V7" s="11">
        <f aca="true" t="shared" si="0" ref="V7:V13">SUM(S7:U7)</f>
        <v>5</v>
      </c>
      <c r="W7" s="12">
        <f aca="true" t="shared" si="1" ref="W7:W13">B7*V7</f>
        <v>14.55</v>
      </c>
      <c r="X7" s="96"/>
      <c r="Y7" s="119"/>
      <c r="Z7" s="118"/>
    </row>
    <row r="8" spans="1:26" s="9" customFormat="1" ht="41.25" customHeight="1">
      <c r="A8" s="23" t="s">
        <v>20</v>
      </c>
      <c r="B8" s="20">
        <v>2.91</v>
      </c>
      <c r="C8" s="21">
        <v>93</v>
      </c>
      <c r="D8" s="21">
        <v>93</v>
      </c>
      <c r="E8" s="10">
        <v>100</v>
      </c>
      <c r="F8" s="21">
        <v>98</v>
      </c>
      <c r="G8" s="21">
        <v>99</v>
      </c>
      <c r="H8" s="10">
        <v>98.98989898989899</v>
      </c>
      <c r="I8" s="21">
        <v>83</v>
      </c>
      <c r="J8" s="21">
        <v>91</v>
      </c>
      <c r="K8" s="10">
        <v>91.20879120879121</v>
      </c>
      <c r="L8" s="21">
        <v>101</v>
      </c>
      <c r="M8" s="21">
        <v>101</v>
      </c>
      <c r="N8" s="10">
        <f>L8/M8*100</f>
        <v>100</v>
      </c>
      <c r="O8" s="21">
        <v>100</v>
      </c>
      <c r="P8" s="20"/>
      <c r="Q8" s="20"/>
      <c r="R8" s="20"/>
      <c r="S8" s="95">
        <v>3</v>
      </c>
      <c r="T8" s="95">
        <v>1</v>
      </c>
      <c r="U8" s="95">
        <v>1</v>
      </c>
      <c r="V8" s="11">
        <f t="shared" si="0"/>
        <v>5</v>
      </c>
      <c r="W8" s="12">
        <f>B8*V8</f>
        <v>14.55</v>
      </c>
      <c r="X8" s="96"/>
      <c r="Y8" s="119"/>
      <c r="Z8" s="118"/>
    </row>
    <row r="9" spans="1:26" s="9" customFormat="1" ht="20.25" customHeight="1">
      <c r="A9" s="23" t="s">
        <v>21</v>
      </c>
      <c r="B9" s="20">
        <v>2.92</v>
      </c>
      <c r="C9" s="21">
        <v>3.94</v>
      </c>
      <c r="D9" s="21"/>
      <c r="E9" s="10">
        <v>3.94</v>
      </c>
      <c r="F9" s="21">
        <v>4</v>
      </c>
      <c r="G9" s="21"/>
      <c r="H9" s="10">
        <v>4</v>
      </c>
      <c r="I9" s="21">
        <v>4.02</v>
      </c>
      <c r="J9" s="21"/>
      <c r="K9" s="10">
        <v>4.02</v>
      </c>
      <c r="L9" s="21">
        <v>7.65</v>
      </c>
      <c r="M9" s="21"/>
      <c r="N9" s="10">
        <f>L9</f>
        <v>7.65</v>
      </c>
      <c r="O9" s="21">
        <v>3.5</v>
      </c>
      <c r="P9" s="20"/>
      <c r="Q9" s="20"/>
      <c r="R9" s="20"/>
      <c r="S9" s="95">
        <v>3</v>
      </c>
      <c r="T9" s="95">
        <v>1</v>
      </c>
      <c r="U9" s="95">
        <v>1</v>
      </c>
      <c r="V9" s="11">
        <f t="shared" si="0"/>
        <v>5</v>
      </c>
      <c r="W9" s="12">
        <f t="shared" si="1"/>
        <v>14.6</v>
      </c>
      <c r="X9" s="96"/>
      <c r="Y9" s="119"/>
      <c r="Z9" s="118"/>
    </row>
    <row r="10" spans="1:26" s="9" customFormat="1" ht="39.75" customHeight="1">
      <c r="A10" s="23" t="s">
        <v>22</v>
      </c>
      <c r="B10" s="20">
        <v>2.92</v>
      </c>
      <c r="C10" s="21" t="s">
        <v>84</v>
      </c>
      <c r="D10" s="21"/>
      <c r="E10" s="10" t="s">
        <v>84</v>
      </c>
      <c r="F10" s="21">
        <v>7</v>
      </c>
      <c r="G10" s="21"/>
      <c r="H10" s="10">
        <v>7</v>
      </c>
      <c r="I10" s="21">
        <v>8</v>
      </c>
      <c r="J10" s="21"/>
      <c r="K10" s="10">
        <v>8</v>
      </c>
      <c r="L10" s="21">
        <v>3</v>
      </c>
      <c r="M10" s="21"/>
      <c r="N10" s="10">
        <f>L10</f>
        <v>3</v>
      </c>
      <c r="O10" s="120">
        <v>3</v>
      </c>
      <c r="P10" s="20"/>
      <c r="Q10" s="20"/>
      <c r="R10" s="20"/>
      <c r="S10" s="95">
        <v>3</v>
      </c>
      <c r="T10" s="95">
        <v>1</v>
      </c>
      <c r="U10" s="95">
        <v>1</v>
      </c>
      <c r="V10" s="11">
        <f t="shared" si="0"/>
        <v>5</v>
      </c>
      <c r="W10" s="12">
        <f t="shared" si="1"/>
        <v>14.6</v>
      </c>
      <c r="X10" s="96"/>
      <c r="Y10" s="119"/>
      <c r="Z10" s="118"/>
    </row>
    <row r="11" spans="1:26" s="9" customFormat="1" ht="39.75" customHeight="1">
      <c r="A11" s="23" t="s">
        <v>23</v>
      </c>
      <c r="B11" s="20">
        <v>2.92</v>
      </c>
      <c r="C11" s="21">
        <v>0</v>
      </c>
      <c r="D11" s="21"/>
      <c r="E11" s="10">
        <v>0</v>
      </c>
      <c r="F11" s="21">
        <v>1</v>
      </c>
      <c r="G11" s="21"/>
      <c r="H11" s="10">
        <v>1</v>
      </c>
      <c r="I11" s="21">
        <v>2</v>
      </c>
      <c r="J11" s="21"/>
      <c r="K11" s="10">
        <v>2</v>
      </c>
      <c r="L11" s="21">
        <v>1</v>
      </c>
      <c r="M11" s="21"/>
      <c r="N11" s="10">
        <f>L11</f>
        <v>1</v>
      </c>
      <c r="O11" s="120">
        <v>3</v>
      </c>
      <c r="P11" s="20"/>
      <c r="Q11" s="20"/>
      <c r="R11" s="20"/>
      <c r="S11" s="95">
        <v>1</v>
      </c>
      <c r="T11" s="95">
        <v>0</v>
      </c>
      <c r="U11" s="95">
        <v>0</v>
      </c>
      <c r="V11" s="11">
        <f t="shared" si="0"/>
        <v>1</v>
      </c>
      <c r="W11" s="12">
        <f t="shared" si="1"/>
        <v>2.92</v>
      </c>
      <c r="X11" s="96"/>
      <c r="Y11" s="119"/>
      <c r="Z11" s="118"/>
    </row>
    <row r="12" spans="1:26" s="9" customFormat="1" ht="42.75" customHeight="1">
      <c r="A12" s="23" t="s">
        <v>24</v>
      </c>
      <c r="B12" s="20">
        <v>8.75</v>
      </c>
      <c r="C12" s="21" t="s">
        <v>84</v>
      </c>
      <c r="D12" s="21">
        <v>2</v>
      </c>
      <c r="E12" s="10" t="s">
        <v>84</v>
      </c>
      <c r="F12" s="21">
        <v>14</v>
      </c>
      <c r="G12" s="21">
        <v>5</v>
      </c>
      <c r="H12" s="10">
        <v>280</v>
      </c>
      <c r="I12" s="21">
        <v>20</v>
      </c>
      <c r="J12" s="21">
        <v>12</v>
      </c>
      <c r="K12" s="10">
        <v>166.66666666666669</v>
      </c>
      <c r="L12" s="21">
        <v>22</v>
      </c>
      <c r="M12" s="21">
        <v>8</v>
      </c>
      <c r="N12" s="10">
        <f>L12/M12*100</f>
        <v>275</v>
      </c>
      <c r="O12" s="21">
        <v>100</v>
      </c>
      <c r="P12" s="20"/>
      <c r="Q12" s="20"/>
      <c r="R12" s="20"/>
      <c r="S12" s="95">
        <v>3</v>
      </c>
      <c r="T12" s="95">
        <v>1</v>
      </c>
      <c r="U12" s="95">
        <v>1</v>
      </c>
      <c r="V12" s="11">
        <f t="shared" si="0"/>
        <v>5</v>
      </c>
      <c r="W12" s="12">
        <f>B12*V12</f>
        <v>43.75</v>
      </c>
      <c r="X12" s="96"/>
      <c r="Y12" s="119"/>
      <c r="Z12" s="118"/>
    </row>
    <row r="13" spans="1:26" s="9" customFormat="1" ht="63">
      <c r="A13" s="23" t="s">
        <v>91</v>
      </c>
      <c r="B13" s="20">
        <v>8.75</v>
      </c>
      <c r="C13" s="21" t="s">
        <v>86</v>
      </c>
      <c r="D13" s="21" t="s">
        <v>86</v>
      </c>
      <c r="E13" s="10" t="s">
        <v>86</v>
      </c>
      <c r="F13" s="21">
        <v>15</v>
      </c>
      <c r="G13" s="21">
        <v>1</v>
      </c>
      <c r="H13" s="10">
        <v>1500</v>
      </c>
      <c r="I13" s="21">
        <v>17</v>
      </c>
      <c r="J13" s="21">
        <v>1</v>
      </c>
      <c r="K13" s="10">
        <v>1700</v>
      </c>
      <c r="L13" s="21">
        <v>12</v>
      </c>
      <c r="M13" s="21">
        <v>2</v>
      </c>
      <c r="N13" s="10">
        <f>L13/M13*100</f>
        <v>600</v>
      </c>
      <c r="O13" s="21">
        <v>100</v>
      </c>
      <c r="P13" s="20"/>
      <c r="Q13" s="20"/>
      <c r="R13" s="20"/>
      <c r="S13" s="95">
        <v>3</v>
      </c>
      <c r="T13" s="95">
        <v>1</v>
      </c>
      <c r="U13" s="95">
        <v>1</v>
      </c>
      <c r="V13" s="11">
        <f t="shared" si="0"/>
        <v>5</v>
      </c>
      <c r="W13" s="12">
        <f t="shared" si="1"/>
        <v>43.75</v>
      </c>
      <c r="X13" s="96"/>
      <c r="Y13" s="119"/>
      <c r="Z13" s="118"/>
    </row>
    <row r="14" spans="1:25" s="9" customFormat="1" ht="42">
      <c r="A14" s="5" t="s">
        <v>25</v>
      </c>
      <c r="B14" s="6">
        <v>35</v>
      </c>
      <c r="C14" s="7"/>
      <c r="D14" s="7"/>
      <c r="E14" s="8"/>
      <c r="F14" s="7"/>
      <c r="G14" s="7"/>
      <c r="H14" s="8"/>
      <c r="I14" s="7"/>
      <c r="J14" s="7"/>
      <c r="K14" s="8"/>
      <c r="L14" s="7"/>
      <c r="M14" s="7"/>
      <c r="N14" s="8"/>
      <c r="O14" s="7"/>
      <c r="P14" s="6"/>
      <c r="Q14" s="6"/>
      <c r="R14" s="6"/>
      <c r="S14" s="121"/>
      <c r="T14" s="121"/>
      <c r="U14" s="122"/>
      <c r="V14" s="123"/>
      <c r="W14" s="116">
        <f>SUM(W15:W21)</f>
        <v>124.25</v>
      </c>
      <c r="X14" s="93">
        <f>W14/B14</f>
        <v>3.55</v>
      </c>
      <c r="Y14" s="94">
        <f>W14/B14</f>
        <v>3.55</v>
      </c>
    </row>
    <row r="15" spans="1:26" s="9" customFormat="1" ht="63">
      <c r="A15" s="23" t="s">
        <v>92</v>
      </c>
      <c r="B15" s="20">
        <v>3.5</v>
      </c>
      <c r="C15" s="21" t="s">
        <v>84</v>
      </c>
      <c r="D15" s="21"/>
      <c r="E15" s="12" t="s">
        <v>85</v>
      </c>
      <c r="F15" s="21">
        <v>62.2</v>
      </c>
      <c r="G15" s="21">
        <v>53</v>
      </c>
      <c r="H15" s="12">
        <v>117.35849056603773</v>
      </c>
      <c r="I15" s="21">
        <v>54.33</v>
      </c>
      <c r="J15" s="21">
        <v>57</v>
      </c>
      <c r="K15" s="12">
        <v>95.3157894736842</v>
      </c>
      <c r="L15" s="21">
        <v>81.25</v>
      </c>
      <c r="M15" s="21">
        <v>63.5</v>
      </c>
      <c r="N15" s="12">
        <f>L15/M15*100</f>
        <v>127.95275590551181</v>
      </c>
      <c r="O15" s="21">
        <v>100</v>
      </c>
      <c r="P15" s="20"/>
      <c r="Q15" s="20"/>
      <c r="R15" s="20"/>
      <c r="S15" s="95">
        <v>3</v>
      </c>
      <c r="T15" s="95">
        <v>1</v>
      </c>
      <c r="U15" s="95">
        <v>1</v>
      </c>
      <c r="V15" s="11">
        <f>SUM(S15:U15)</f>
        <v>5</v>
      </c>
      <c r="W15" s="12">
        <f aca="true" t="shared" si="2" ref="W15:W21">(B15)*V15</f>
        <v>17.5</v>
      </c>
      <c r="X15" s="96"/>
      <c r="Y15" s="124" t="s">
        <v>61</v>
      </c>
      <c r="Z15" s="118"/>
    </row>
    <row r="16" spans="1:26" s="9" customFormat="1" ht="42">
      <c r="A16" s="23" t="s">
        <v>26</v>
      </c>
      <c r="B16" s="20">
        <v>3.5</v>
      </c>
      <c r="C16" s="21">
        <v>135000</v>
      </c>
      <c r="D16" s="21">
        <v>48</v>
      </c>
      <c r="E16" s="12">
        <v>2812.5</v>
      </c>
      <c r="F16" s="21">
        <v>7138634.18</v>
      </c>
      <c r="G16" s="21">
        <v>53</v>
      </c>
      <c r="H16" s="12">
        <v>134691.21094339623</v>
      </c>
      <c r="I16" s="21">
        <v>8498856.76</v>
      </c>
      <c r="J16" s="21">
        <v>57</v>
      </c>
      <c r="K16" s="12">
        <v>149102.7501754386</v>
      </c>
      <c r="L16" s="21">
        <v>7168519</v>
      </c>
      <c r="M16" s="21">
        <v>63.5</v>
      </c>
      <c r="N16" s="11">
        <f>L16/M16</f>
        <v>112890.06299212598</v>
      </c>
      <c r="O16" s="21">
        <v>32500</v>
      </c>
      <c r="P16" s="20"/>
      <c r="Q16" s="20"/>
      <c r="R16" s="20"/>
      <c r="S16" s="95">
        <v>3</v>
      </c>
      <c r="T16" s="95">
        <v>1</v>
      </c>
      <c r="U16" s="95">
        <v>1</v>
      </c>
      <c r="V16" s="11">
        <f aca="true" t="shared" si="3" ref="V16:V21">SUM(S16:U16)</f>
        <v>5</v>
      </c>
      <c r="W16" s="12">
        <f t="shared" si="2"/>
        <v>17.5</v>
      </c>
      <c r="X16" s="96"/>
      <c r="Y16" s="119"/>
      <c r="Z16" s="118"/>
    </row>
    <row r="17" spans="1:26" s="9" customFormat="1" ht="42">
      <c r="A17" s="23" t="s">
        <v>27</v>
      </c>
      <c r="B17" s="20">
        <v>3.5</v>
      </c>
      <c r="C17" s="21">
        <v>2958050</v>
      </c>
      <c r="D17" s="21">
        <v>48</v>
      </c>
      <c r="E17" s="12">
        <v>61626.041666666664</v>
      </c>
      <c r="F17" s="21">
        <v>6965628.39</v>
      </c>
      <c r="G17" s="21">
        <v>53</v>
      </c>
      <c r="H17" s="12">
        <v>131426.95075471696</v>
      </c>
      <c r="I17" s="21">
        <v>14702272.89</v>
      </c>
      <c r="J17" s="21">
        <v>57</v>
      </c>
      <c r="K17" s="12">
        <v>257934.61210526316</v>
      </c>
      <c r="L17" s="21">
        <v>17104057</v>
      </c>
      <c r="M17" s="21">
        <v>63.5</v>
      </c>
      <c r="N17" s="12">
        <f>L17/M17</f>
        <v>269355.2283464567</v>
      </c>
      <c r="O17" s="21">
        <v>97500</v>
      </c>
      <c r="P17" s="20"/>
      <c r="Q17" s="20"/>
      <c r="R17" s="20"/>
      <c r="S17" s="95">
        <v>3</v>
      </c>
      <c r="T17" s="95">
        <v>1</v>
      </c>
      <c r="U17" s="95">
        <v>1</v>
      </c>
      <c r="V17" s="11">
        <f t="shared" si="3"/>
        <v>5</v>
      </c>
      <c r="W17" s="12">
        <f t="shared" si="2"/>
        <v>17.5</v>
      </c>
      <c r="X17" s="96"/>
      <c r="Y17" s="119"/>
      <c r="Z17" s="118"/>
    </row>
    <row r="18" spans="1:26" s="9" customFormat="1" ht="42">
      <c r="A18" s="23" t="s">
        <v>28</v>
      </c>
      <c r="B18" s="20">
        <v>3.5</v>
      </c>
      <c r="C18" s="21" t="s">
        <v>84</v>
      </c>
      <c r="D18" s="21">
        <v>48</v>
      </c>
      <c r="E18" s="12">
        <v>0</v>
      </c>
      <c r="F18" s="21">
        <v>46</v>
      </c>
      <c r="G18" s="21">
        <v>53</v>
      </c>
      <c r="H18" s="12">
        <v>86.79245283018868</v>
      </c>
      <c r="I18" s="21">
        <v>50</v>
      </c>
      <c r="J18" s="21">
        <v>57</v>
      </c>
      <c r="K18" s="12">
        <v>87.71929824561403</v>
      </c>
      <c r="L18" s="21">
        <v>34</v>
      </c>
      <c r="M18" s="21">
        <v>63.5</v>
      </c>
      <c r="N18" s="12">
        <f>L18/M18*100</f>
        <v>53.54330708661418</v>
      </c>
      <c r="O18" s="21">
        <v>75</v>
      </c>
      <c r="P18" s="20"/>
      <c r="Q18" s="20"/>
      <c r="R18" s="20"/>
      <c r="S18" s="95">
        <v>3</v>
      </c>
      <c r="T18" s="95">
        <v>1</v>
      </c>
      <c r="U18" s="95">
        <v>0</v>
      </c>
      <c r="V18" s="11">
        <f t="shared" si="3"/>
        <v>4</v>
      </c>
      <c r="W18" s="12">
        <f t="shared" si="2"/>
        <v>14</v>
      </c>
      <c r="X18" s="96"/>
      <c r="Y18" s="119"/>
      <c r="Z18" s="118"/>
    </row>
    <row r="19" spans="1:26" s="9" customFormat="1" ht="42">
      <c r="A19" s="23" t="s">
        <v>29</v>
      </c>
      <c r="B19" s="20">
        <v>3.5</v>
      </c>
      <c r="C19" s="21" t="s">
        <v>84</v>
      </c>
      <c r="D19" s="21">
        <v>48</v>
      </c>
      <c r="E19" s="12" t="s">
        <v>85</v>
      </c>
      <c r="F19" s="21">
        <v>42</v>
      </c>
      <c r="G19" s="21">
        <v>53</v>
      </c>
      <c r="H19" s="12">
        <v>79.24528301886792</v>
      </c>
      <c r="I19" s="21">
        <v>42</v>
      </c>
      <c r="J19" s="21">
        <v>57</v>
      </c>
      <c r="K19" s="12">
        <v>73.68421052631578</v>
      </c>
      <c r="L19" s="21">
        <v>43</v>
      </c>
      <c r="M19" s="21">
        <v>63.5</v>
      </c>
      <c r="N19" s="12">
        <f>L19/M19*100</f>
        <v>67.71653543307087</v>
      </c>
      <c r="O19" s="21">
        <v>75</v>
      </c>
      <c r="P19" s="20"/>
      <c r="Q19" s="20"/>
      <c r="R19" s="20"/>
      <c r="S19" s="95">
        <v>3</v>
      </c>
      <c r="T19" s="95">
        <v>1</v>
      </c>
      <c r="U19" s="95">
        <v>0</v>
      </c>
      <c r="V19" s="11">
        <f t="shared" si="3"/>
        <v>4</v>
      </c>
      <c r="W19" s="12">
        <f t="shared" si="2"/>
        <v>14</v>
      </c>
      <c r="X19" s="96"/>
      <c r="Y19" s="119"/>
      <c r="Z19" s="118"/>
    </row>
    <row r="20" spans="1:26" s="9" customFormat="1" ht="42">
      <c r="A20" s="23" t="s">
        <v>30</v>
      </c>
      <c r="B20" s="20">
        <v>8.75</v>
      </c>
      <c r="C20" s="21">
        <v>6</v>
      </c>
      <c r="D20" s="21">
        <v>74</v>
      </c>
      <c r="E20" s="12">
        <v>8.108108108108109</v>
      </c>
      <c r="F20" s="21">
        <v>50</v>
      </c>
      <c r="G20" s="21">
        <v>71</v>
      </c>
      <c r="H20" s="12">
        <v>70.4225352112676</v>
      </c>
      <c r="I20" s="21">
        <v>109</v>
      </c>
      <c r="J20" s="21">
        <v>71</v>
      </c>
      <c r="K20" s="12">
        <v>153.52112676056336</v>
      </c>
      <c r="L20" s="21">
        <v>40</v>
      </c>
      <c r="M20" s="21">
        <v>71</v>
      </c>
      <c r="N20" s="12">
        <f>L20/M20*100</f>
        <v>56.33802816901409</v>
      </c>
      <c r="O20" s="21">
        <v>50</v>
      </c>
      <c r="P20" s="20"/>
      <c r="Q20" s="20"/>
      <c r="R20" s="20"/>
      <c r="S20" s="95">
        <v>3</v>
      </c>
      <c r="T20" s="95">
        <v>1</v>
      </c>
      <c r="U20" s="95">
        <v>1</v>
      </c>
      <c r="V20" s="11">
        <f t="shared" si="3"/>
        <v>5</v>
      </c>
      <c r="W20" s="12">
        <f t="shared" si="2"/>
        <v>43.75</v>
      </c>
      <c r="X20" s="96"/>
      <c r="Y20" s="119"/>
      <c r="Z20" s="118"/>
    </row>
    <row r="21" spans="1:26" s="9" customFormat="1" ht="42">
      <c r="A21" s="23" t="s">
        <v>31</v>
      </c>
      <c r="B21" s="20">
        <v>8.75</v>
      </c>
      <c r="C21" s="27">
        <v>0</v>
      </c>
      <c r="D21" s="27">
        <v>0</v>
      </c>
      <c r="E21" s="26"/>
      <c r="F21" s="27">
        <v>0</v>
      </c>
      <c r="G21" s="27">
        <v>0</v>
      </c>
      <c r="H21" s="26"/>
      <c r="I21" s="21">
        <v>0</v>
      </c>
      <c r="J21" s="21">
        <v>0</v>
      </c>
      <c r="K21" s="12"/>
      <c r="L21" s="21">
        <v>0</v>
      </c>
      <c r="M21" s="21">
        <v>0</v>
      </c>
      <c r="N21" s="12">
        <v>0</v>
      </c>
      <c r="O21" s="120">
        <v>1</v>
      </c>
      <c r="P21" s="20"/>
      <c r="Q21" s="20"/>
      <c r="R21" s="20"/>
      <c r="S21" s="95">
        <v>0</v>
      </c>
      <c r="T21" s="95">
        <v>0</v>
      </c>
      <c r="U21" s="95">
        <v>0</v>
      </c>
      <c r="V21" s="11">
        <f t="shared" si="3"/>
        <v>0</v>
      </c>
      <c r="W21" s="12">
        <f t="shared" si="2"/>
        <v>0</v>
      </c>
      <c r="X21" s="96"/>
      <c r="Y21" s="119"/>
      <c r="Z21" s="118"/>
    </row>
    <row r="22" spans="1:25" s="9" customFormat="1" ht="21">
      <c r="A22" s="5" t="s">
        <v>32</v>
      </c>
      <c r="B22" s="6">
        <v>20</v>
      </c>
      <c r="C22" s="7"/>
      <c r="D22" s="7"/>
      <c r="E22" s="8"/>
      <c r="F22" s="7"/>
      <c r="G22" s="7"/>
      <c r="H22" s="8"/>
      <c r="I22" s="7"/>
      <c r="J22" s="7"/>
      <c r="K22" s="8"/>
      <c r="L22" s="7"/>
      <c r="M22" s="7"/>
      <c r="N22" s="8"/>
      <c r="O22" s="7"/>
      <c r="P22" s="6"/>
      <c r="Q22" s="6"/>
      <c r="R22" s="6"/>
      <c r="S22" s="121"/>
      <c r="T22" s="121"/>
      <c r="U22" s="121"/>
      <c r="V22" s="123"/>
      <c r="W22" s="116">
        <f>SUM(W23:W30)</f>
        <v>100</v>
      </c>
      <c r="X22" s="93">
        <f>W22/B22</f>
        <v>5</v>
      </c>
      <c r="Y22" s="94">
        <f>W22/B22</f>
        <v>5</v>
      </c>
    </row>
    <row r="23" spans="1:26" s="9" customFormat="1" ht="42">
      <c r="A23" s="23" t="s">
        <v>33</v>
      </c>
      <c r="B23" s="20">
        <v>4</v>
      </c>
      <c r="C23" s="21">
        <v>191</v>
      </c>
      <c r="D23" s="21">
        <v>48</v>
      </c>
      <c r="E23" s="12">
        <v>397.91666666666663</v>
      </c>
      <c r="F23" s="21">
        <v>403</v>
      </c>
      <c r="G23" s="21">
        <v>53</v>
      </c>
      <c r="H23" s="12">
        <v>760.377358490566</v>
      </c>
      <c r="I23" s="21">
        <v>79</v>
      </c>
      <c r="J23" s="21">
        <v>57</v>
      </c>
      <c r="K23" s="12">
        <v>138.5964912280702</v>
      </c>
      <c r="L23" s="21">
        <v>731</v>
      </c>
      <c r="M23" s="21">
        <v>63.5</v>
      </c>
      <c r="N23" s="12">
        <f>L23/M23*100</f>
        <v>1151.181102362205</v>
      </c>
      <c r="O23" s="21">
        <v>100</v>
      </c>
      <c r="P23" s="20"/>
      <c r="Q23" s="20"/>
      <c r="R23" s="20"/>
      <c r="S23" s="95">
        <v>3</v>
      </c>
      <c r="T23" s="95">
        <v>1</v>
      </c>
      <c r="U23" s="95">
        <v>1</v>
      </c>
      <c r="V23" s="11">
        <f>SUM(S23:U23)</f>
        <v>5</v>
      </c>
      <c r="W23" s="12">
        <f aca="true" t="shared" si="4" ref="W23:W30">(B23)*V23</f>
        <v>20</v>
      </c>
      <c r="X23" s="96"/>
      <c r="Y23" s="125" t="s">
        <v>62</v>
      </c>
      <c r="Z23" s="118"/>
    </row>
    <row r="24" spans="1:26" s="9" customFormat="1" ht="41.25" customHeight="1">
      <c r="A24" s="23" t="s">
        <v>34</v>
      </c>
      <c r="B24" s="20">
        <v>4</v>
      </c>
      <c r="C24" s="21">
        <v>7</v>
      </c>
      <c r="D24" s="21">
        <v>74</v>
      </c>
      <c r="E24" s="12">
        <v>9.45945945945946</v>
      </c>
      <c r="F24" s="21">
        <v>34</v>
      </c>
      <c r="G24" s="21">
        <v>71</v>
      </c>
      <c r="H24" s="12">
        <v>47.88732394366197</v>
      </c>
      <c r="I24" s="21">
        <v>22</v>
      </c>
      <c r="J24" s="21">
        <v>71</v>
      </c>
      <c r="K24" s="12">
        <v>30.985915492957744</v>
      </c>
      <c r="L24" s="21">
        <v>22</v>
      </c>
      <c r="M24" s="21">
        <v>71</v>
      </c>
      <c r="N24" s="12">
        <f>L24/M24*100</f>
        <v>30.985915492957744</v>
      </c>
      <c r="O24" s="21">
        <v>25</v>
      </c>
      <c r="P24" s="20"/>
      <c r="Q24" s="20"/>
      <c r="R24" s="20"/>
      <c r="S24" s="95">
        <v>3</v>
      </c>
      <c r="T24" s="95">
        <v>1</v>
      </c>
      <c r="U24" s="95">
        <v>1</v>
      </c>
      <c r="V24" s="11">
        <f aca="true" t="shared" si="5" ref="V24:V30">SUM(S24:U24)</f>
        <v>5</v>
      </c>
      <c r="W24" s="12">
        <f t="shared" si="4"/>
        <v>20</v>
      </c>
      <c r="X24" s="96"/>
      <c r="Y24" s="119"/>
      <c r="Z24" s="118"/>
    </row>
    <row r="25" spans="1:26" s="9" customFormat="1" ht="63">
      <c r="A25" s="23" t="s">
        <v>35</v>
      </c>
      <c r="B25" s="20">
        <v>4</v>
      </c>
      <c r="C25" s="21" t="s">
        <v>84</v>
      </c>
      <c r="D25" s="21"/>
      <c r="E25" s="11" t="s">
        <v>84</v>
      </c>
      <c r="F25" s="21">
        <v>5</v>
      </c>
      <c r="G25" s="21"/>
      <c r="H25" s="11">
        <v>5</v>
      </c>
      <c r="I25" s="21">
        <v>5</v>
      </c>
      <c r="J25" s="21"/>
      <c r="K25" s="11">
        <v>5</v>
      </c>
      <c r="L25" s="21">
        <v>5</v>
      </c>
      <c r="M25" s="21"/>
      <c r="N25" s="11">
        <v>5</v>
      </c>
      <c r="O25" s="120">
        <v>3</v>
      </c>
      <c r="P25" s="20"/>
      <c r="Q25" s="20"/>
      <c r="R25" s="20"/>
      <c r="S25" s="95">
        <v>3</v>
      </c>
      <c r="T25" s="95">
        <v>1</v>
      </c>
      <c r="U25" s="95">
        <v>1</v>
      </c>
      <c r="V25" s="11">
        <f t="shared" si="5"/>
        <v>5</v>
      </c>
      <c r="W25" s="12">
        <f t="shared" si="4"/>
        <v>20</v>
      </c>
      <c r="X25" s="96"/>
      <c r="Y25" s="119"/>
      <c r="Z25" s="118"/>
    </row>
    <row r="26" spans="1:26" s="9" customFormat="1" ht="42">
      <c r="A26" s="23" t="s">
        <v>36</v>
      </c>
      <c r="B26" s="20">
        <v>4</v>
      </c>
      <c r="C26" s="21">
        <v>720000</v>
      </c>
      <c r="D26" s="21">
        <v>48</v>
      </c>
      <c r="E26" s="12">
        <v>15000</v>
      </c>
      <c r="F26" s="21">
        <v>1563151.3</v>
      </c>
      <c r="G26" s="21">
        <v>53</v>
      </c>
      <c r="H26" s="12">
        <v>29493.420754716983</v>
      </c>
      <c r="I26" s="21">
        <v>2190794.9</v>
      </c>
      <c r="J26" s="21">
        <v>57</v>
      </c>
      <c r="K26" s="12">
        <v>38434.998245614035</v>
      </c>
      <c r="L26" s="21">
        <v>2524370</v>
      </c>
      <c r="M26" s="21">
        <v>63.5</v>
      </c>
      <c r="N26" s="12">
        <f>L26/M26</f>
        <v>39753.85826771653</v>
      </c>
      <c r="O26" s="21">
        <v>7500</v>
      </c>
      <c r="P26" s="20"/>
      <c r="Q26" s="20"/>
      <c r="R26" s="20"/>
      <c r="S26" s="95">
        <v>3</v>
      </c>
      <c r="T26" s="95">
        <v>1</v>
      </c>
      <c r="U26" s="95">
        <v>1</v>
      </c>
      <c r="V26" s="11">
        <f t="shared" si="5"/>
        <v>5</v>
      </c>
      <c r="W26" s="12">
        <f t="shared" si="4"/>
        <v>20</v>
      </c>
      <c r="X26" s="96"/>
      <c r="Y26" s="119"/>
      <c r="Z26" s="118"/>
    </row>
    <row r="27" spans="1:26" s="9" customFormat="1" ht="21">
      <c r="A27" s="23" t="s">
        <v>108</v>
      </c>
      <c r="B27" s="20">
        <v>4</v>
      </c>
      <c r="C27" s="21"/>
      <c r="D27" s="21"/>
      <c r="E27" s="12"/>
      <c r="F27" s="21">
        <v>82.2</v>
      </c>
      <c r="G27" s="21"/>
      <c r="H27" s="12">
        <f>F27</f>
        <v>82.2</v>
      </c>
      <c r="I27" s="21">
        <v>82.45</v>
      </c>
      <c r="J27" s="21"/>
      <c r="K27" s="12">
        <f>I27</f>
        <v>82.45</v>
      </c>
      <c r="L27" s="21">
        <v>83.62</v>
      </c>
      <c r="M27" s="21"/>
      <c r="N27" s="12">
        <f>L27</f>
        <v>83.62</v>
      </c>
      <c r="O27" s="21">
        <v>80</v>
      </c>
      <c r="P27" s="20"/>
      <c r="Q27" s="20"/>
      <c r="R27" s="20"/>
      <c r="S27" s="95">
        <v>3</v>
      </c>
      <c r="T27" s="95">
        <v>1</v>
      </c>
      <c r="U27" s="95">
        <v>1</v>
      </c>
      <c r="V27" s="11">
        <f t="shared" si="5"/>
        <v>5</v>
      </c>
      <c r="W27" s="12">
        <f t="shared" si="4"/>
        <v>20</v>
      </c>
      <c r="X27" s="96"/>
      <c r="Y27" s="119"/>
      <c r="Z27" s="118"/>
    </row>
    <row r="28" spans="1:26" s="9" customFormat="1" ht="63">
      <c r="A28" s="23" t="s">
        <v>109</v>
      </c>
      <c r="B28" s="44">
        <v>0</v>
      </c>
      <c r="C28" s="21">
        <v>5</v>
      </c>
      <c r="D28" s="21"/>
      <c r="E28" s="12">
        <v>5</v>
      </c>
      <c r="F28" s="21">
        <v>6</v>
      </c>
      <c r="G28" s="21"/>
      <c r="H28" s="12">
        <v>6</v>
      </c>
      <c r="I28" s="21">
        <v>6</v>
      </c>
      <c r="J28" s="21"/>
      <c r="K28" s="12">
        <v>6</v>
      </c>
      <c r="L28" s="21">
        <v>3</v>
      </c>
      <c r="M28" s="21"/>
      <c r="N28" s="12">
        <f>L28</f>
        <v>3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6">
        <f t="shared" si="5"/>
        <v>0</v>
      </c>
      <c r="W28" s="26">
        <f t="shared" si="4"/>
        <v>0</v>
      </c>
      <c r="X28" s="96"/>
      <c r="Y28" s="119"/>
      <c r="Z28" s="118"/>
    </row>
    <row r="29" spans="1:26" s="9" customFormat="1" ht="63">
      <c r="A29" s="23" t="s">
        <v>110</v>
      </c>
      <c r="B29" s="44">
        <v>0</v>
      </c>
      <c r="C29" s="21">
        <v>491011</v>
      </c>
      <c r="D29" s="21">
        <v>48</v>
      </c>
      <c r="E29" s="12">
        <v>10229.395833333334</v>
      </c>
      <c r="F29" s="21">
        <v>1149182.21</v>
      </c>
      <c r="G29" s="21">
        <v>53</v>
      </c>
      <c r="H29" s="12">
        <v>21682.68320754717</v>
      </c>
      <c r="I29" s="21">
        <v>2236788.82</v>
      </c>
      <c r="J29" s="21">
        <v>57</v>
      </c>
      <c r="K29" s="12">
        <v>39241.90912280702</v>
      </c>
      <c r="L29" s="21">
        <v>2591771.75</v>
      </c>
      <c r="M29" s="21">
        <v>63.5</v>
      </c>
      <c r="N29" s="12">
        <f>L29/M29</f>
        <v>40815.3031496063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6">
        <f t="shared" si="5"/>
        <v>0</v>
      </c>
      <c r="W29" s="26">
        <f t="shared" si="4"/>
        <v>0</v>
      </c>
      <c r="X29" s="96"/>
      <c r="Y29" s="119"/>
      <c r="Z29" s="118"/>
    </row>
    <row r="30" spans="1:26" s="9" customFormat="1" ht="63">
      <c r="A30" s="23" t="s">
        <v>111</v>
      </c>
      <c r="B30" s="44">
        <v>0</v>
      </c>
      <c r="C30" s="21">
        <v>4</v>
      </c>
      <c r="D30" s="21"/>
      <c r="E30" s="11">
        <v>4</v>
      </c>
      <c r="F30" s="21">
        <v>5</v>
      </c>
      <c r="G30" s="21"/>
      <c r="H30" s="11">
        <v>5</v>
      </c>
      <c r="I30" s="21">
        <v>5</v>
      </c>
      <c r="J30" s="21"/>
      <c r="K30" s="11">
        <v>5</v>
      </c>
      <c r="L30" s="21">
        <v>5</v>
      </c>
      <c r="M30" s="21"/>
      <c r="N30" s="11">
        <v>5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6">
        <f t="shared" si="5"/>
        <v>0</v>
      </c>
      <c r="W30" s="26">
        <f t="shared" si="4"/>
        <v>0</v>
      </c>
      <c r="X30" s="96"/>
      <c r="Y30" s="119"/>
      <c r="Z30" s="118"/>
    </row>
    <row r="31" spans="1:25" s="9" customFormat="1" ht="42">
      <c r="A31" s="5" t="s">
        <v>37</v>
      </c>
      <c r="B31" s="6">
        <v>10</v>
      </c>
      <c r="C31" s="7"/>
      <c r="D31" s="7"/>
      <c r="E31" s="8"/>
      <c r="F31" s="7"/>
      <c r="G31" s="7"/>
      <c r="H31" s="8"/>
      <c r="I31" s="7"/>
      <c r="J31" s="7"/>
      <c r="K31" s="8"/>
      <c r="L31" s="7"/>
      <c r="M31" s="7"/>
      <c r="N31" s="8"/>
      <c r="O31" s="7"/>
      <c r="P31" s="6"/>
      <c r="Q31" s="6"/>
      <c r="R31" s="6"/>
      <c r="S31" s="121"/>
      <c r="T31" s="121"/>
      <c r="U31" s="121"/>
      <c r="V31" s="123"/>
      <c r="W31" s="116">
        <f>SUM(W32:W33)</f>
        <v>30</v>
      </c>
      <c r="X31" s="93">
        <f>W31/B31</f>
        <v>3</v>
      </c>
      <c r="Y31" s="94">
        <f>W31/B31</f>
        <v>3</v>
      </c>
    </row>
    <row r="32" spans="1:26" s="9" customFormat="1" ht="42">
      <c r="A32" s="23" t="s">
        <v>148</v>
      </c>
      <c r="B32" s="20">
        <v>5</v>
      </c>
      <c r="C32" s="21">
        <v>57</v>
      </c>
      <c r="D32" s="21">
        <v>318</v>
      </c>
      <c r="E32" s="12">
        <v>17.92452830188679</v>
      </c>
      <c r="F32" s="21">
        <v>203</v>
      </c>
      <c r="G32" s="21">
        <v>360.6</v>
      </c>
      <c r="H32" s="12">
        <v>56.29506378258458</v>
      </c>
      <c r="I32" s="21">
        <v>127</v>
      </c>
      <c r="J32" s="21">
        <v>370.6</v>
      </c>
      <c r="K32" s="12">
        <v>34.2687533729088</v>
      </c>
      <c r="L32" s="21">
        <v>13</v>
      </c>
      <c r="M32" s="21">
        <v>771</v>
      </c>
      <c r="N32" s="12">
        <f>L32/M32*100</f>
        <v>1.6861219195849546</v>
      </c>
      <c r="O32" s="21">
        <v>1.5</v>
      </c>
      <c r="P32" s="20"/>
      <c r="Q32" s="20"/>
      <c r="R32" s="20"/>
      <c r="S32" s="95">
        <v>2</v>
      </c>
      <c r="T32" s="95">
        <v>0</v>
      </c>
      <c r="U32" s="95">
        <v>1</v>
      </c>
      <c r="V32" s="11">
        <f>SUM(S32:U32)</f>
        <v>3</v>
      </c>
      <c r="W32" s="12">
        <f>(B32)*V32</f>
        <v>15</v>
      </c>
      <c r="X32" s="96"/>
      <c r="Y32" s="125" t="s">
        <v>71</v>
      </c>
      <c r="Z32" s="118"/>
    </row>
    <row r="33" spans="1:26" s="9" customFormat="1" ht="41.25" customHeight="1">
      <c r="A33" s="23" t="s">
        <v>38</v>
      </c>
      <c r="B33" s="20">
        <v>5</v>
      </c>
      <c r="C33" s="21" t="s">
        <v>84</v>
      </c>
      <c r="D33" s="21">
        <v>76732185</v>
      </c>
      <c r="E33" s="12" t="s">
        <v>84</v>
      </c>
      <c r="F33" s="21">
        <v>489210</v>
      </c>
      <c r="G33" s="21">
        <v>41891056</v>
      </c>
      <c r="H33" s="12">
        <v>1.1678149149546384</v>
      </c>
      <c r="I33" s="21">
        <v>620699</v>
      </c>
      <c r="J33" s="21">
        <v>66952022.49</v>
      </c>
      <c r="K33" s="12">
        <v>0.9270802836355063</v>
      </c>
      <c r="L33" s="21">
        <v>414549</v>
      </c>
      <c r="M33" s="21">
        <v>63947426.34</v>
      </c>
      <c r="N33" s="12">
        <f>L33/M33*100</f>
        <v>0.648265338773601</v>
      </c>
      <c r="O33" s="21">
        <v>0.5</v>
      </c>
      <c r="P33" s="20"/>
      <c r="Q33" s="20"/>
      <c r="R33" s="20"/>
      <c r="S33" s="95">
        <v>2</v>
      </c>
      <c r="T33" s="95">
        <v>0</v>
      </c>
      <c r="U33" s="95">
        <v>1</v>
      </c>
      <c r="V33" s="11">
        <f>SUM(S33:U33)</f>
        <v>3</v>
      </c>
      <c r="W33" s="12">
        <f>(B33)*V33</f>
        <v>15</v>
      </c>
      <c r="X33" s="96"/>
      <c r="Y33" s="119"/>
      <c r="Z33" s="118"/>
    </row>
    <row r="34" spans="1:26" s="9" customFormat="1" ht="62.25" customHeight="1">
      <c r="A34" s="23" t="s">
        <v>82</v>
      </c>
      <c r="B34" s="44">
        <v>0</v>
      </c>
      <c r="C34" s="21">
        <v>0</v>
      </c>
      <c r="D34" s="21"/>
      <c r="E34" s="12">
        <v>0</v>
      </c>
      <c r="F34" s="21">
        <v>0</v>
      </c>
      <c r="G34" s="21"/>
      <c r="H34" s="12">
        <v>0</v>
      </c>
      <c r="I34" s="21">
        <v>1</v>
      </c>
      <c r="J34" s="21"/>
      <c r="K34" s="12">
        <v>1</v>
      </c>
      <c r="L34" s="21">
        <v>0</v>
      </c>
      <c r="M34" s="21"/>
      <c r="N34" s="12">
        <f>L34</f>
        <v>0</v>
      </c>
      <c r="O34" s="21"/>
      <c r="P34" s="20"/>
      <c r="Q34" s="20"/>
      <c r="R34" s="20"/>
      <c r="S34" s="44">
        <v>0</v>
      </c>
      <c r="T34" s="44"/>
      <c r="U34" s="44">
        <v>0</v>
      </c>
      <c r="V34" s="26">
        <v>0</v>
      </c>
      <c r="W34" s="26">
        <v>0</v>
      </c>
      <c r="X34" s="96"/>
      <c r="Y34" s="119"/>
      <c r="Z34" s="118"/>
    </row>
    <row r="35" spans="1:26" s="9" customFormat="1" ht="42">
      <c r="A35" s="57" t="s">
        <v>83</v>
      </c>
      <c r="B35" s="58">
        <v>0</v>
      </c>
      <c r="C35" s="59">
        <v>4</v>
      </c>
      <c r="D35" s="59"/>
      <c r="E35" s="60">
        <v>4</v>
      </c>
      <c r="F35" s="59">
        <v>4</v>
      </c>
      <c r="G35" s="59"/>
      <c r="H35" s="60">
        <v>4</v>
      </c>
      <c r="I35" s="59">
        <v>4</v>
      </c>
      <c r="J35" s="59"/>
      <c r="K35" s="60">
        <v>4</v>
      </c>
      <c r="L35" s="59">
        <v>4</v>
      </c>
      <c r="M35" s="59"/>
      <c r="N35" s="60">
        <v>4</v>
      </c>
      <c r="O35" s="59"/>
      <c r="P35" s="61"/>
      <c r="Q35" s="61"/>
      <c r="R35" s="61"/>
      <c r="S35" s="58">
        <v>0</v>
      </c>
      <c r="T35" s="58"/>
      <c r="U35" s="58">
        <v>0</v>
      </c>
      <c r="V35" s="126">
        <v>0</v>
      </c>
      <c r="W35" s="126">
        <v>0</v>
      </c>
      <c r="X35" s="96"/>
      <c r="Y35" s="119"/>
      <c r="Z35" s="118"/>
    </row>
    <row r="36" spans="1:26" s="71" customFormat="1" ht="38.25" customHeight="1">
      <c r="A36" s="66" t="s">
        <v>81</v>
      </c>
      <c r="B36" s="67">
        <f>B5+B14+B22+B31</f>
        <v>100</v>
      </c>
      <c r="C36" s="68"/>
      <c r="D36" s="68"/>
      <c r="E36" s="69"/>
      <c r="F36" s="68"/>
      <c r="G36" s="68"/>
      <c r="H36" s="69"/>
      <c r="I36" s="68"/>
      <c r="J36" s="68"/>
      <c r="K36" s="69"/>
      <c r="L36" s="68"/>
      <c r="M36" s="68"/>
      <c r="N36" s="69"/>
      <c r="O36" s="68"/>
      <c r="P36" s="70"/>
      <c r="Q36" s="70"/>
      <c r="R36" s="70"/>
      <c r="S36" s="127"/>
      <c r="T36" s="127"/>
      <c r="U36" s="127"/>
      <c r="V36" s="127"/>
      <c r="W36" s="128" t="s">
        <v>61</v>
      </c>
      <c r="X36" s="129"/>
      <c r="Y36" s="130">
        <f>(W5+W14+W22+W31)/B36</f>
        <v>4.1465</v>
      </c>
      <c r="Z36" s="131"/>
    </row>
    <row r="37" spans="1:25" s="9" customFormat="1" ht="42">
      <c r="A37" s="62" t="s">
        <v>39</v>
      </c>
      <c r="B37" s="63">
        <f>SUM(B38:B50)</f>
        <v>19.999999999999996</v>
      </c>
      <c r="C37" s="64"/>
      <c r="D37" s="64"/>
      <c r="E37" s="65"/>
      <c r="F37" s="64"/>
      <c r="G37" s="64"/>
      <c r="H37" s="65"/>
      <c r="I37" s="64"/>
      <c r="J37" s="64"/>
      <c r="K37" s="65"/>
      <c r="L37" s="64"/>
      <c r="M37" s="64"/>
      <c r="N37" s="65"/>
      <c r="O37" s="64"/>
      <c r="P37" s="63"/>
      <c r="Q37" s="63"/>
      <c r="R37" s="63"/>
      <c r="S37" s="132"/>
      <c r="T37" s="132"/>
      <c r="U37" s="132"/>
      <c r="V37" s="133"/>
      <c r="W37" s="134">
        <f>SUM(W38:W49)</f>
        <v>66.76</v>
      </c>
      <c r="X37" s="135">
        <f>W37/B37</f>
        <v>3.338000000000001</v>
      </c>
      <c r="Y37" s="136">
        <f>W37/B37</f>
        <v>3.338000000000001</v>
      </c>
    </row>
    <row r="38" spans="1:26" s="9" customFormat="1" ht="42">
      <c r="A38" s="23" t="s">
        <v>40</v>
      </c>
      <c r="B38" s="20">
        <v>1.67</v>
      </c>
      <c r="C38" s="21">
        <v>6</v>
      </c>
      <c r="D38" s="21"/>
      <c r="E38" s="11">
        <v>6</v>
      </c>
      <c r="F38" s="21">
        <v>7</v>
      </c>
      <c r="G38" s="21"/>
      <c r="H38" s="11">
        <v>7</v>
      </c>
      <c r="I38" s="28">
        <v>7</v>
      </c>
      <c r="J38" s="28"/>
      <c r="K38" s="11">
        <v>7</v>
      </c>
      <c r="L38" s="28">
        <v>7</v>
      </c>
      <c r="M38" s="28"/>
      <c r="N38" s="11">
        <f>L38</f>
        <v>7</v>
      </c>
      <c r="O38" s="120">
        <v>7</v>
      </c>
      <c r="P38" s="20"/>
      <c r="Q38" s="20"/>
      <c r="R38" s="20"/>
      <c r="S38" s="95">
        <v>3</v>
      </c>
      <c r="T38" s="95">
        <v>1</v>
      </c>
      <c r="U38" s="95">
        <v>1</v>
      </c>
      <c r="V38" s="11">
        <f>SUM(S38:U38)</f>
        <v>5</v>
      </c>
      <c r="W38" s="12">
        <f aca="true" t="shared" si="6" ref="W38:W49">(B38)*V38</f>
        <v>8.35</v>
      </c>
      <c r="X38" s="96"/>
      <c r="Y38" s="125" t="s">
        <v>71</v>
      </c>
      <c r="Z38" s="118"/>
    </row>
    <row r="39" spans="1:26" s="9" customFormat="1" ht="42">
      <c r="A39" s="23" t="s">
        <v>41</v>
      </c>
      <c r="B39" s="20">
        <v>1.67</v>
      </c>
      <c r="C39" s="21">
        <v>5</v>
      </c>
      <c r="D39" s="21"/>
      <c r="E39" s="12">
        <v>5</v>
      </c>
      <c r="F39" s="21">
        <v>5</v>
      </c>
      <c r="G39" s="21"/>
      <c r="H39" s="12">
        <v>5</v>
      </c>
      <c r="I39" s="21">
        <v>5</v>
      </c>
      <c r="J39" s="21"/>
      <c r="K39" s="12">
        <v>5</v>
      </c>
      <c r="L39" s="28">
        <v>3</v>
      </c>
      <c r="M39" s="21"/>
      <c r="N39" s="11">
        <f>L39</f>
        <v>3</v>
      </c>
      <c r="O39" s="120">
        <v>3</v>
      </c>
      <c r="P39" s="20"/>
      <c r="Q39" s="20"/>
      <c r="R39" s="20"/>
      <c r="S39" s="95">
        <v>2</v>
      </c>
      <c r="T39" s="95">
        <v>0</v>
      </c>
      <c r="U39" s="95">
        <v>1</v>
      </c>
      <c r="V39" s="11">
        <f>SUM(S39:U39)</f>
        <v>3</v>
      </c>
      <c r="W39" s="12">
        <f t="shared" si="6"/>
        <v>5.01</v>
      </c>
      <c r="X39" s="96"/>
      <c r="Y39" s="119"/>
      <c r="Z39" s="118"/>
    </row>
    <row r="40" spans="1:26" s="9" customFormat="1" ht="42">
      <c r="A40" s="23" t="s">
        <v>42</v>
      </c>
      <c r="B40" s="20">
        <v>1.67</v>
      </c>
      <c r="C40" s="21">
        <v>5</v>
      </c>
      <c r="D40" s="21"/>
      <c r="E40" s="12">
        <v>5</v>
      </c>
      <c r="F40" s="21">
        <v>5</v>
      </c>
      <c r="G40" s="21"/>
      <c r="H40" s="12">
        <v>5</v>
      </c>
      <c r="I40" s="21">
        <v>5</v>
      </c>
      <c r="J40" s="21"/>
      <c r="K40" s="12">
        <v>5</v>
      </c>
      <c r="L40" s="28">
        <v>4</v>
      </c>
      <c r="M40" s="21"/>
      <c r="N40" s="11">
        <f>L40</f>
        <v>4</v>
      </c>
      <c r="O40" s="120">
        <v>4</v>
      </c>
      <c r="P40" s="20"/>
      <c r="Q40" s="20"/>
      <c r="R40" s="20"/>
      <c r="S40" s="95">
        <v>3</v>
      </c>
      <c r="T40" s="95">
        <v>1</v>
      </c>
      <c r="U40" s="95">
        <v>1</v>
      </c>
      <c r="V40" s="11">
        <f aca="true" t="shared" si="7" ref="V40:V50">SUM(S40:U40)</f>
        <v>5</v>
      </c>
      <c r="W40" s="12">
        <f t="shared" si="6"/>
        <v>8.35</v>
      </c>
      <c r="X40" s="96"/>
      <c r="Y40" s="119"/>
      <c r="Z40" s="118"/>
    </row>
    <row r="41" spans="1:26" s="9" customFormat="1" ht="42">
      <c r="A41" s="23" t="s">
        <v>43</v>
      </c>
      <c r="B41" s="20">
        <v>1.67</v>
      </c>
      <c r="C41" s="21">
        <v>4</v>
      </c>
      <c r="D41" s="21"/>
      <c r="E41" s="12">
        <v>4</v>
      </c>
      <c r="F41" s="21">
        <v>4</v>
      </c>
      <c r="G41" s="21"/>
      <c r="H41" s="12">
        <v>4</v>
      </c>
      <c r="I41" s="21">
        <v>4</v>
      </c>
      <c r="J41" s="21"/>
      <c r="K41" s="12">
        <v>4</v>
      </c>
      <c r="L41" s="28">
        <v>1</v>
      </c>
      <c r="M41" s="21"/>
      <c r="N41" s="11">
        <f>L41</f>
        <v>1</v>
      </c>
      <c r="O41" s="120">
        <v>4</v>
      </c>
      <c r="P41" s="20"/>
      <c r="Q41" s="20"/>
      <c r="R41" s="20"/>
      <c r="S41" s="95">
        <v>1</v>
      </c>
      <c r="T41" s="95">
        <v>0</v>
      </c>
      <c r="U41" s="95">
        <v>0</v>
      </c>
      <c r="V41" s="11">
        <f t="shared" si="7"/>
        <v>1</v>
      </c>
      <c r="W41" s="12">
        <f t="shared" si="6"/>
        <v>1.67</v>
      </c>
      <c r="X41" s="96"/>
      <c r="Y41" s="119"/>
      <c r="Z41" s="118"/>
    </row>
    <row r="42" spans="1:26" s="9" customFormat="1" ht="21">
      <c r="A42" s="23" t="s">
        <v>44</v>
      </c>
      <c r="B42" s="20">
        <v>1.67</v>
      </c>
      <c r="C42" s="21">
        <v>3</v>
      </c>
      <c r="D42" s="21"/>
      <c r="E42" s="12">
        <v>3</v>
      </c>
      <c r="F42" s="21">
        <v>5</v>
      </c>
      <c r="G42" s="21"/>
      <c r="H42" s="12">
        <v>5</v>
      </c>
      <c r="I42" s="21">
        <v>5</v>
      </c>
      <c r="J42" s="21"/>
      <c r="K42" s="12">
        <v>5</v>
      </c>
      <c r="L42" s="28">
        <v>2</v>
      </c>
      <c r="M42" s="21"/>
      <c r="N42" s="11">
        <f>L42</f>
        <v>2</v>
      </c>
      <c r="O42" s="120">
        <v>4</v>
      </c>
      <c r="P42" s="20"/>
      <c r="Q42" s="20"/>
      <c r="R42" s="20"/>
      <c r="S42" s="95">
        <v>2</v>
      </c>
      <c r="T42" s="95">
        <v>0</v>
      </c>
      <c r="U42" s="95">
        <v>0</v>
      </c>
      <c r="V42" s="11">
        <f t="shared" si="7"/>
        <v>2</v>
      </c>
      <c r="W42" s="12">
        <f t="shared" si="6"/>
        <v>3.34</v>
      </c>
      <c r="X42" s="96"/>
      <c r="Y42" s="119"/>
      <c r="Z42" s="118"/>
    </row>
    <row r="43" spans="1:26" s="9" customFormat="1" ht="42">
      <c r="A43" s="23" t="s">
        <v>45</v>
      </c>
      <c r="B43" s="20">
        <v>1.67</v>
      </c>
      <c r="C43" s="22">
        <v>55507316.6</v>
      </c>
      <c r="D43" s="22">
        <v>337.01</v>
      </c>
      <c r="E43" s="12">
        <v>164705.25088276312</v>
      </c>
      <c r="F43" s="22">
        <v>145204091.35</v>
      </c>
      <c r="G43" s="22">
        <v>380.83</v>
      </c>
      <c r="H43" s="12">
        <v>381283.22703043354</v>
      </c>
      <c r="I43" s="22">
        <v>145376216.84</v>
      </c>
      <c r="J43" s="22">
        <v>425.11</v>
      </c>
      <c r="K43" s="12">
        <v>341973.1759779822</v>
      </c>
      <c r="L43" s="22">
        <v>149447652.54</v>
      </c>
      <c r="M43" s="22">
        <v>480.06</v>
      </c>
      <c r="N43" s="12">
        <f>L43/M43</f>
        <v>311310.36232970876</v>
      </c>
      <c r="O43" s="21">
        <v>250000</v>
      </c>
      <c r="P43" s="20"/>
      <c r="Q43" s="20"/>
      <c r="R43" s="20"/>
      <c r="S43" s="95">
        <v>3</v>
      </c>
      <c r="T43" s="95">
        <v>1</v>
      </c>
      <c r="U43" s="95">
        <v>1</v>
      </c>
      <c r="V43" s="11">
        <f t="shared" si="7"/>
        <v>5</v>
      </c>
      <c r="W43" s="12">
        <f>(B43)*V43</f>
        <v>8.35</v>
      </c>
      <c r="X43" s="96"/>
      <c r="Y43" s="119"/>
      <c r="Z43" s="118"/>
    </row>
    <row r="44" spans="1:26" s="9" customFormat="1" ht="42">
      <c r="A44" s="23" t="s">
        <v>89</v>
      </c>
      <c r="B44" s="20">
        <v>1.67</v>
      </c>
      <c r="C44" s="21">
        <v>76732185</v>
      </c>
      <c r="D44" s="21">
        <v>337.01</v>
      </c>
      <c r="E44" s="12">
        <v>227685.18738316372</v>
      </c>
      <c r="F44" s="21">
        <v>41891056</v>
      </c>
      <c r="G44" s="21">
        <v>380.83</v>
      </c>
      <c r="H44" s="12">
        <v>109999.35929417326</v>
      </c>
      <c r="I44" s="21">
        <v>66952022.49</v>
      </c>
      <c r="J44" s="21">
        <v>425.11</v>
      </c>
      <c r="K44" s="12">
        <v>157493.4075651008</v>
      </c>
      <c r="L44" s="21">
        <v>63947426.34</v>
      </c>
      <c r="M44" s="22">
        <v>480.06</v>
      </c>
      <c r="N44" s="12">
        <f>L44/M44</f>
        <v>133207.15398075242</v>
      </c>
      <c r="O44" s="137" t="s">
        <v>146</v>
      </c>
      <c r="P44" s="20"/>
      <c r="Q44" s="20"/>
      <c r="R44" s="20"/>
      <c r="S44" s="95">
        <v>3</v>
      </c>
      <c r="T44" s="95">
        <v>1</v>
      </c>
      <c r="U44" s="95">
        <v>1</v>
      </c>
      <c r="V44" s="11">
        <f t="shared" si="7"/>
        <v>5</v>
      </c>
      <c r="W44" s="12">
        <f t="shared" si="6"/>
        <v>8.35</v>
      </c>
      <c r="X44" s="96"/>
      <c r="Y44" s="119"/>
      <c r="Z44" s="118"/>
    </row>
    <row r="45" spans="1:26" s="9" customFormat="1" ht="63">
      <c r="A45" s="23" t="s">
        <v>93</v>
      </c>
      <c r="B45" s="20">
        <v>1.67</v>
      </c>
      <c r="C45" s="20">
        <v>7464970</v>
      </c>
      <c r="D45" s="20">
        <v>84197155</v>
      </c>
      <c r="E45" s="12">
        <v>8.866059666742897</v>
      </c>
      <c r="F45" s="20">
        <v>5600263.45</v>
      </c>
      <c r="G45" s="20">
        <v>47491319.45</v>
      </c>
      <c r="H45" s="12">
        <v>11.792183318671725</v>
      </c>
      <c r="I45" s="20">
        <v>9474032.45</v>
      </c>
      <c r="J45" s="20">
        <v>76426054.94</v>
      </c>
      <c r="K45" s="12">
        <v>12.3963384704834</v>
      </c>
      <c r="L45" s="20">
        <v>1886433.8</v>
      </c>
      <c r="M45" s="21">
        <v>63947426.34</v>
      </c>
      <c r="N45" s="12">
        <f>L45/M45*100</f>
        <v>2.9499761100158763</v>
      </c>
      <c r="O45" s="138" t="s">
        <v>147</v>
      </c>
      <c r="P45" s="20"/>
      <c r="Q45" s="20"/>
      <c r="R45" s="20"/>
      <c r="S45" s="95">
        <v>1</v>
      </c>
      <c r="T45" s="95">
        <v>0</v>
      </c>
      <c r="U45" s="95">
        <v>1</v>
      </c>
      <c r="V45" s="11">
        <f t="shared" si="7"/>
        <v>2</v>
      </c>
      <c r="W45" s="12">
        <f t="shared" si="6"/>
        <v>3.34</v>
      </c>
      <c r="X45" s="96"/>
      <c r="Y45" s="119"/>
      <c r="Z45" s="118"/>
    </row>
    <row r="46" spans="1:26" s="9" customFormat="1" ht="42">
      <c r="A46" s="23" t="s">
        <v>46</v>
      </c>
      <c r="B46" s="20">
        <v>1.67</v>
      </c>
      <c r="C46" s="21">
        <v>18</v>
      </c>
      <c r="D46" s="21">
        <v>48</v>
      </c>
      <c r="E46" s="12">
        <v>37.5</v>
      </c>
      <c r="F46" s="21">
        <v>53</v>
      </c>
      <c r="G46" s="21">
        <v>53</v>
      </c>
      <c r="H46" s="12">
        <v>100</v>
      </c>
      <c r="I46" s="21">
        <v>57</v>
      </c>
      <c r="J46" s="21">
        <v>57</v>
      </c>
      <c r="K46" s="12">
        <v>100</v>
      </c>
      <c r="L46" s="21">
        <v>50</v>
      </c>
      <c r="M46" s="21">
        <v>63.5</v>
      </c>
      <c r="N46" s="12">
        <f>L46/M46*100</f>
        <v>78.74015748031496</v>
      </c>
      <c r="O46" s="21">
        <v>80</v>
      </c>
      <c r="P46" s="20"/>
      <c r="Q46" s="20"/>
      <c r="R46" s="20"/>
      <c r="S46" s="95">
        <v>3</v>
      </c>
      <c r="T46" s="95">
        <v>1</v>
      </c>
      <c r="U46" s="95">
        <v>0</v>
      </c>
      <c r="V46" s="11">
        <f t="shared" si="7"/>
        <v>4</v>
      </c>
      <c r="W46" s="12">
        <f t="shared" si="6"/>
        <v>6.68</v>
      </c>
      <c r="X46" s="96"/>
      <c r="Y46" s="119"/>
      <c r="Z46" s="118"/>
    </row>
    <row r="47" spans="1:26" s="9" customFormat="1" ht="42">
      <c r="A47" s="23" t="s">
        <v>47</v>
      </c>
      <c r="B47" s="20">
        <v>1.67</v>
      </c>
      <c r="C47" s="21">
        <v>932425</v>
      </c>
      <c r="D47" s="21">
        <v>74</v>
      </c>
      <c r="E47" s="12">
        <v>12600.337837837838</v>
      </c>
      <c r="F47" s="21">
        <v>4768597.71</v>
      </c>
      <c r="G47" s="21">
        <v>71</v>
      </c>
      <c r="H47" s="12">
        <v>67163.34802816901</v>
      </c>
      <c r="I47" s="21">
        <v>3963830.28</v>
      </c>
      <c r="J47" s="21">
        <v>71</v>
      </c>
      <c r="K47" s="12">
        <v>55828.59549295774</v>
      </c>
      <c r="L47" s="21">
        <v>6212679.4</v>
      </c>
      <c r="M47" s="21">
        <v>71</v>
      </c>
      <c r="N47" s="12">
        <f>L47/M47</f>
        <v>87502.52676056339</v>
      </c>
      <c r="O47" s="21">
        <v>30000</v>
      </c>
      <c r="P47" s="20"/>
      <c r="Q47" s="20"/>
      <c r="R47" s="20"/>
      <c r="S47" s="95">
        <v>3</v>
      </c>
      <c r="T47" s="95">
        <v>1</v>
      </c>
      <c r="U47" s="95">
        <v>1</v>
      </c>
      <c r="V47" s="11">
        <f t="shared" si="7"/>
        <v>5</v>
      </c>
      <c r="W47" s="12">
        <f t="shared" si="6"/>
        <v>8.35</v>
      </c>
      <c r="X47" s="96"/>
      <c r="Y47" s="119"/>
      <c r="Z47" s="118"/>
    </row>
    <row r="48" spans="1:26" s="9" customFormat="1" ht="42">
      <c r="A48" s="23" t="s">
        <v>60</v>
      </c>
      <c r="B48" s="20">
        <v>1.67</v>
      </c>
      <c r="C48" s="21" t="s">
        <v>84</v>
      </c>
      <c r="D48" s="21">
        <v>84</v>
      </c>
      <c r="E48" s="12" t="s">
        <v>85</v>
      </c>
      <c r="F48" s="21">
        <v>76</v>
      </c>
      <c r="G48" s="21">
        <v>80</v>
      </c>
      <c r="H48" s="12">
        <v>95</v>
      </c>
      <c r="I48" s="21">
        <v>82</v>
      </c>
      <c r="J48" s="21">
        <v>85</v>
      </c>
      <c r="K48" s="12">
        <v>96.47058823529412</v>
      </c>
      <c r="L48" s="21">
        <v>62</v>
      </c>
      <c r="M48" s="21">
        <v>84.5</v>
      </c>
      <c r="N48" s="12">
        <f>L48/M48*100</f>
        <v>73.37278106508876</v>
      </c>
      <c r="O48" s="21">
        <v>80</v>
      </c>
      <c r="P48" s="20"/>
      <c r="Q48" s="20"/>
      <c r="R48" s="20"/>
      <c r="S48" s="95">
        <v>2</v>
      </c>
      <c r="T48" s="95">
        <v>0</v>
      </c>
      <c r="U48" s="95">
        <v>0</v>
      </c>
      <c r="V48" s="11">
        <f t="shared" si="7"/>
        <v>2</v>
      </c>
      <c r="W48" s="12">
        <f t="shared" si="6"/>
        <v>3.34</v>
      </c>
      <c r="X48" s="96"/>
      <c r="Y48" s="119"/>
      <c r="Z48" s="118"/>
    </row>
    <row r="49" spans="1:26" s="9" customFormat="1" ht="42">
      <c r="A49" s="23" t="s">
        <v>112</v>
      </c>
      <c r="B49" s="20">
        <v>1.63</v>
      </c>
      <c r="C49" s="21"/>
      <c r="D49" s="21"/>
      <c r="E49" s="12"/>
      <c r="F49" s="21">
        <v>1</v>
      </c>
      <c r="G49" s="21"/>
      <c r="H49" s="12"/>
      <c r="I49" s="21">
        <v>1</v>
      </c>
      <c r="J49" s="21"/>
      <c r="K49" s="12"/>
      <c r="L49" s="21">
        <v>1</v>
      </c>
      <c r="M49" s="21"/>
      <c r="N49" s="12">
        <v>1</v>
      </c>
      <c r="O49" s="21">
        <v>5</v>
      </c>
      <c r="P49" s="20"/>
      <c r="Q49" s="20"/>
      <c r="R49" s="20"/>
      <c r="S49" s="95">
        <v>1</v>
      </c>
      <c r="T49" s="95">
        <v>0</v>
      </c>
      <c r="U49" s="95">
        <v>0</v>
      </c>
      <c r="V49" s="11">
        <f t="shared" si="7"/>
        <v>1</v>
      </c>
      <c r="W49" s="12">
        <f t="shared" si="6"/>
        <v>1.63</v>
      </c>
      <c r="X49" s="96"/>
      <c r="Y49" s="119"/>
      <c r="Z49" s="118"/>
    </row>
    <row r="50" spans="1:26" s="9" customFormat="1" ht="42">
      <c r="A50" s="23" t="s">
        <v>113</v>
      </c>
      <c r="B50" s="44">
        <v>0</v>
      </c>
      <c r="C50" s="21"/>
      <c r="D50" s="21"/>
      <c r="E50" s="12"/>
      <c r="F50" s="21"/>
      <c r="G50" s="21"/>
      <c r="H50" s="12"/>
      <c r="I50" s="21"/>
      <c r="J50" s="21"/>
      <c r="K50" s="12"/>
      <c r="L50" s="21">
        <v>0</v>
      </c>
      <c r="M50" s="21"/>
      <c r="N50" s="12">
        <v>0</v>
      </c>
      <c r="O50" s="21">
        <v>0</v>
      </c>
      <c r="P50" s="20"/>
      <c r="Q50" s="20"/>
      <c r="R50" s="20"/>
      <c r="S50" s="44">
        <v>0</v>
      </c>
      <c r="T50" s="44">
        <v>0</v>
      </c>
      <c r="U50" s="44">
        <v>0</v>
      </c>
      <c r="V50" s="26">
        <f t="shared" si="7"/>
        <v>0</v>
      </c>
      <c r="W50" s="26">
        <v>0</v>
      </c>
      <c r="X50" s="96"/>
      <c r="Y50" s="119"/>
      <c r="Z50" s="118"/>
    </row>
    <row r="51" spans="1:25" s="9" customFormat="1" ht="42">
      <c r="A51" s="5" t="s">
        <v>59</v>
      </c>
      <c r="B51" s="6">
        <f>SUM(B52:B63)</f>
        <v>20</v>
      </c>
      <c r="C51" s="7"/>
      <c r="D51" s="7"/>
      <c r="E51" s="12"/>
      <c r="F51" s="7"/>
      <c r="G51" s="7"/>
      <c r="H51" s="12"/>
      <c r="I51" s="7"/>
      <c r="J51" s="7"/>
      <c r="K51" s="12"/>
      <c r="L51" s="7"/>
      <c r="M51" s="7"/>
      <c r="N51" s="12"/>
      <c r="O51" s="7"/>
      <c r="P51" s="6"/>
      <c r="Q51" s="6"/>
      <c r="R51" s="6"/>
      <c r="S51" s="121"/>
      <c r="T51" s="121"/>
      <c r="U51" s="121"/>
      <c r="V51" s="123"/>
      <c r="W51" s="116">
        <f>SUM(W52:W63)</f>
        <v>77.81333333333333</v>
      </c>
      <c r="X51" s="93">
        <f>W51/B51</f>
        <v>3.8906666666666667</v>
      </c>
      <c r="Y51" s="94">
        <f>W51/B51</f>
        <v>3.8906666666666667</v>
      </c>
    </row>
    <row r="52" spans="1:26" s="9" customFormat="1" ht="21" customHeight="1">
      <c r="A52" s="23" t="s">
        <v>48</v>
      </c>
      <c r="B52" s="20">
        <v>1.67</v>
      </c>
      <c r="C52" s="21">
        <v>5</v>
      </c>
      <c r="D52" s="21">
        <v>5</v>
      </c>
      <c r="E52" s="12">
        <v>100</v>
      </c>
      <c r="F52" s="21">
        <v>7</v>
      </c>
      <c r="G52" s="21">
        <v>7</v>
      </c>
      <c r="H52" s="12">
        <v>100</v>
      </c>
      <c r="I52" s="21">
        <v>7</v>
      </c>
      <c r="J52" s="21">
        <v>7</v>
      </c>
      <c r="K52" s="12">
        <v>100</v>
      </c>
      <c r="L52" s="21">
        <v>9</v>
      </c>
      <c r="M52" s="21">
        <v>9</v>
      </c>
      <c r="N52" s="12">
        <f>L52/M52*100</f>
        <v>100</v>
      </c>
      <c r="O52" s="21">
        <v>100</v>
      </c>
      <c r="P52" s="20"/>
      <c r="Q52" s="20"/>
      <c r="R52" s="20"/>
      <c r="S52" s="95">
        <v>3</v>
      </c>
      <c r="T52" s="95">
        <v>1</v>
      </c>
      <c r="U52" s="95">
        <v>1</v>
      </c>
      <c r="V52" s="11">
        <f>SUM(S52:U52)</f>
        <v>5</v>
      </c>
      <c r="W52" s="12">
        <f aca="true" t="shared" si="8" ref="W52:W63">(B52)*V52</f>
        <v>8.35</v>
      </c>
      <c r="X52" s="96"/>
      <c r="Y52" s="124" t="s">
        <v>61</v>
      </c>
      <c r="Z52" s="118"/>
    </row>
    <row r="53" spans="1:26" s="9" customFormat="1" ht="42">
      <c r="A53" s="23" t="s">
        <v>90</v>
      </c>
      <c r="B53" s="20">
        <v>1.66</v>
      </c>
      <c r="C53" s="21">
        <v>372.58</v>
      </c>
      <c r="D53" s="21">
        <v>48</v>
      </c>
      <c r="E53" s="12">
        <v>7.762083333333333</v>
      </c>
      <c r="F53" s="21">
        <v>400.65</v>
      </c>
      <c r="G53" s="21">
        <v>53</v>
      </c>
      <c r="H53" s="12">
        <v>7.55943396226415</v>
      </c>
      <c r="I53" s="21">
        <v>465.3</v>
      </c>
      <c r="J53" s="21">
        <v>57</v>
      </c>
      <c r="K53" s="12">
        <v>8.163157894736843</v>
      </c>
      <c r="L53" s="21">
        <v>510.27</v>
      </c>
      <c r="M53" s="21">
        <v>63.5</v>
      </c>
      <c r="N53" s="12">
        <f>L53/M53</f>
        <v>8.035748031496063</v>
      </c>
      <c r="O53" s="137">
        <v>6</v>
      </c>
      <c r="P53" s="20"/>
      <c r="Q53" s="20"/>
      <c r="R53" s="20"/>
      <c r="S53" s="95">
        <v>3</v>
      </c>
      <c r="T53" s="95">
        <v>1</v>
      </c>
      <c r="U53" s="95">
        <v>0</v>
      </c>
      <c r="V53" s="11">
        <f aca="true" t="shared" si="9" ref="V53:V60">SUM(S53:U53)</f>
        <v>4</v>
      </c>
      <c r="W53" s="12">
        <f t="shared" si="8"/>
        <v>6.64</v>
      </c>
      <c r="X53" s="96"/>
      <c r="Y53" s="119"/>
      <c r="Z53" s="118"/>
    </row>
    <row r="54" spans="1:26" s="9" customFormat="1" ht="42">
      <c r="A54" s="23" t="s">
        <v>49</v>
      </c>
      <c r="B54" s="20">
        <v>1.66</v>
      </c>
      <c r="C54" s="21">
        <v>27</v>
      </c>
      <c r="D54" s="21">
        <v>74</v>
      </c>
      <c r="E54" s="12">
        <v>36.486486486486484</v>
      </c>
      <c r="F54" s="21">
        <v>38</v>
      </c>
      <c r="G54" s="21">
        <v>71</v>
      </c>
      <c r="H54" s="12">
        <v>53.52112676056338</v>
      </c>
      <c r="I54" s="21">
        <v>42</v>
      </c>
      <c r="J54" s="21">
        <v>71</v>
      </c>
      <c r="K54" s="12">
        <v>59.154929577464785</v>
      </c>
      <c r="L54" s="21">
        <v>50</v>
      </c>
      <c r="M54" s="21">
        <v>71</v>
      </c>
      <c r="N54" s="12">
        <f>L54/M54*100</f>
        <v>70.4225352112676</v>
      </c>
      <c r="O54" s="21">
        <v>70</v>
      </c>
      <c r="P54" s="20"/>
      <c r="Q54" s="20"/>
      <c r="R54" s="20"/>
      <c r="S54" s="95">
        <v>3</v>
      </c>
      <c r="T54" s="95">
        <v>1</v>
      </c>
      <c r="U54" s="95">
        <v>1</v>
      </c>
      <c r="V54" s="11">
        <f t="shared" si="9"/>
        <v>5</v>
      </c>
      <c r="W54" s="12">
        <f t="shared" si="8"/>
        <v>8.299999999999999</v>
      </c>
      <c r="X54" s="96"/>
      <c r="Y54" s="119"/>
      <c r="Z54" s="118"/>
    </row>
    <row r="55" spans="1:26" s="9" customFormat="1" ht="42">
      <c r="A55" s="23" t="s">
        <v>50</v>
      </c>
      <c r="B55" s="20">
        <v>1.66</v>
      </c>
      <c r="C55" s="21">
        <v>29</v>
      </c>
      <c r="D55" s="21">
        <v>74</v>
      </c>
      <c r="E55" s="12">
        <v>39.189189189189186</v>
      </c>
      <c r="F55" s="21">
        <v>41</v>
      </c>
      <c r="G55" s="21">
        <v>71</v>
      </c>
      <c r="H55" s="12">
        <v>57.74647887323944</v>
      </c>
      <c r="I55" s="21">
        <v>43</v>
      </c>
      <c r="J55" s="21">
        <v>71</v>
      </c>
      <c r="K55" s="12">
        <v>60.56338028169014</v>
      </c>
      <c r="L55" s="21">
        <v>43</v>
      </c>
      <c r="M55" s="21">
        <v>71</v>
      </c>
      <c r="N55" s="12">
        <f>L55/M55*100</f>
        <v>60.56338028169014</v>
      </c>
      <c r="O55" s="21">
        <v>70</v>
      </c>
      <c r="P55" s="20"/>
      <c r="Q55" s="20"/>
      <c r="R55" s="20"/>
      <c r="S55" s="95">
        <v>2</v>
      </c>
      <c r="T55" s="95">
        <v>0</v>
      </c>
      <c r="U55" s="95">
        <v>0</v>
      </c>
      <c r="V55" s="11">
        <f t="shared" si="9"/>
        <v>2</v>
      </c>
      <c r="W55" s="12">
        <f t="shared" si="8"/>
        <v>3.32</v>
      </c>
      <c r="X55" s="96"/>
      <c r="Y55" s="119"/>
      <c r="Z55" s="118"/>
    </row>
    <row r="56" spans="1:26" s="9" customFormat="1" ht="42">
      <c r="A56" s="23" t="s">
        <v>51</v>
      </c>
      <c r="B56" s="20">
        <v>1.66</v>
      </c>
      <c r="C56" s="21" t="s">
        <v>85</v>
      </c>
      <c r="D56" s="21"/>
      <c r="E56" s="139" t="s">
        <v>85</v>
      </c>
      <c r="F56" s="21" t="s">
        <v>85</v>
      </c>
      <c r="G56" s="21"/>
      <c r="H56" s="12" t="s">
        <v>136</v>
      </c>
      <c r="I56" s="21">
        <v>4</v>
      </c>
      <c r="J56" s="21"/>
      <c r="K56" s="12">
        <v>4</v>
      </c>
      <c r="L56" s="21">
        <v>1</v>
      </c>
      <c r="M56" s="21"/>
      <c r="N56" s="12">
        <v>1</v>
      </c>
      <c r="O56" s="120">
        <v>3</v>
      </c>
      <c r="P56" s="20"/>
      <c r="Q56" s="20"/>
      <c r="R56" s="20"/>
      <c r="S56" s="95">
        <v>1</v>
      </c>
      <c r="T56" s="95">
        <v>0</v>
      </c>
      <c r="U56" s="95">
        <v>0</v>
      </c>
      <c r="V56" s="11">
        <f t="shared" si="9"/>
        <v>1</v>
      </c>
      <c r="W56" s="12">
        <f t="shared" si="8"/>
        <v>1.66</v>
      </c>
      <c r="X56" s="96"/>
      <c r="Y56" s="119"/>
      <c r="Z56" s="118"/>
    </row>
    <row r="57" spans="1:26" s="9" customFormat="1" ht="42">
      <c r="A57" s="23" t="s">
        <v>52</v>
      </c>
      <c r="B57" s="20">
        <v>1.67</v>
      </c>
      <c r="C57" s="21">
        <v>6</v>
      </c>
      <c r="D57" s="21"/>
      <c r="E57" s="12">
        <v>6</v>
      </c>
      <c r="F57" s="21">
        <v>6</v>
      </c>
      <c r="G57" s="21"/>
      <c r="H57" s="12">
        <v>6</v>
      </c>
      <c r="I57" s="21">
        <v>6</v>
      </c>
      <c r="J57" s="21"/>
      <c r="K57" s="12">
        <v>6</v>
      </c>
      <c r="L57" s="21">
        <v>6</v>
      </c>
      <c r="M57" s="21"/>
      <c r="N57" s="12">
        <v>6</v>
      </c>
      <c r="O57" s="120">
        <v>6</v>
      </c>
      <c r="P57" s="20"/>
      <c r="Q57" s="20"/>
      <c r="R57" s="20"/>
      <c r="S57" s="95">
        <v>3</v>
      </c>
      <c r="T57" s="95">
        <v>1</v>
      </c>
      <c r="U57" s="95">
        <v>1</v>
      </c>
      <c r="V57" s="11">
        <f t="shared" si="9"/>
        <v>5</v>
      </c>
      <c r="W57" s="12">
        <f t="shared" si="8"/>
        <v>8.35</v>
      </c>
      <c r="X57" s="96"/>
      <c r="Y57" s="119"/>
      <c r="Z57" s="118"/>
    </row>
    <row r="58" spans="1:26" s="9" customFormat="1" ht="42">
      <c r="A58" s="23" t="s">
        <v>53</v>
      </c>
      <c r="B58" s="20">
        <v>1.67</v>
      </c>
      <c r="C58" s="21">
        <v>3.97</v>
      </c>
      <c r="D58" s="21"/>
      <c r="E58" s="12">
        <v>3.97</v>
      </c>
      <c r="F58" s="21">
        <v>4.08</v>
      </c>
      <c r="G58" s="21"/>
      <c r="H58" s="12">
        <v>4.08</v>
      </c>
      <c r="I58" s="21">
        <v>4.31</v>
      </c>
      <c r="J58" s="21"/>
      <c r="K58" s="12">
        <v>4.31</v>
      </c>
      <c r="L58" s="21">
        <v>4.25</v>
      </c>
      <c r="M58" s="21"/>
      <c r="N58" s="12">
        <f>L58</f>
        <v>4.25</v>
      </c>
      <c r="O58" s="21">
        <v>3.5</v>
      </c>
      <c r="P58" s="20"/>
      <c r="Q58" s="20"/>
      <c r="R58" s="20"/>
      <c r="S58" s="95">
        <v>3</v>
      </c>
      <c r="T58" s="95">
        <v>1</v>
      </c>
      <c r="U58" s="95">
        <v>1</v>
      </c>
      <c r="V58" s="11">
        <f t="shared" si="9"/>
        <v>5</v>
      </c>
      <c r="W58" s="12">
        <f t="shared" si="8"/>
        <v>8.35</v>
      </c>
      <c r="X58" s="96"/>
      <c r="Y58" s="119"/>
      <c r="Z58" s="118"/>
    </row>
    <row r="59" spans="1:26" s="9" customFormat="1" ht="42">
      <c r="A59" s="23" t="s">
        <v>54</v>
      </c>
      <c r="B59" s="20">
        <v>1.67</v>
      </c>
      <c r="C59" s="21">
        <v>568</v>
      </c>
      <c r="D59" s="21">
        <v>568</v>
      </c>
      <c r="E59" s="12">
        <v>100</v>
      </c>
      <c r="F59" s="21">
        <v>670</v>
      </c>
      <c r="G59" s="21">
        <v>670</v>
      </c>
      <c r="H59" s="12">
        <v>100</v>
      </c>
      <c r="I59" s="21">
        <v>736</v>
      </c>
      <c r="J59" s="21">
        <v>736</v>
      </c>
      <c r="K59" s="12">
        <v>100</v>
      </c>
      <c r="L59" s="21">
        <v>771</v>
      </c>
      <c r="M59" s="21">
        <v>771</v>
      </c>
      <c r="N59" s="12">
        <f>L59/M59*100</f>
        <v>100</v>
      </c>
      <c r="O59" s="21">
        <v>100</v>
      </c>
      <c r="P59" s="20"/>
      <c r="Q59" s="20"/>
      <c r="R59" s="20"/>
      <c r="S59" s="95">
        <v>3</v>
      </c>
      <c r="T59" s="95">
        <v>1</v>
      </c>
      <c r="U59" s="95">
        <v>1</v>
      </c>
      <c r="V59" s="11">
        <f t="shared" si="9"/>
        <v>5</v>
      </c>
      <c r="W59" s="12">
        <f t="shared" si="8"/>
        <v>8.35</v>
      </c>
      <c r="X59" s="96"/>
      <c r="Y59" s="119"/>
      <c r="Z59" s="118"/>
    </row>
    <row r="60" spans="1:26" s="9" customFormat="1" ht="43.5" customHeight="1">
      <c r="A60" s="23" t="s">
        <v>55</v>
      </c>
      <c r="B60" s="20">
        <v>1.67</v>
      </c>
      <c r="C60" s="21">
        <v>1773939.5</v>
      </c>
      <c r="D60" s="21">
        <v>337.01</v>
      </c>
      <c r="E60" s="12">
        <v>5263.759235630991</v>
      </c>
      <c r="F60" s="21">
        <v>2044001.44</v>
      </c>
      <c r="G60" s="21">
        <v>380.83</v>
      </c>
      <c r="H60" s="12">
        <v>5367.2280019956415</v>
      </c>
      <c r="I60" s="21">
        <v>2123228.54</v>
      </c>
      <c r="J60" s="21">
        <v>425.11</v>
      </c>
      <c r="K60" s="12">
        <v>4994.5391545717575</v>
      </c>
      <c r="L60" s="21">
        <f>483631.6+184860</f>
        <v>668491.6</v>
      </c>
      <c r="M60" s="21">
        <f>74.5+405.56</f>
        <v>480.06</v>
      </c>
      <c r="N60" s="12">
        <f>L60/M60</f>
        <v>1392.5167687372411</v>
      </c>
      <c r="O60" s="21">
        <v>3000</v>
      </c>
      <c r="P60" s="20"/>
      <c r="Q60" s="20"/>
      <c r="R60" s="20"/>
      <c r="S60" s="95">
        <v>1</v>
      </c>
      <c r="T60" s="95">
        <v>0</v>
      </c>
      <c r="U60" s="95">
        <v>0</v>
      </c>
      <c r="V60" s="11">
        <f t="shared" si="9"/>
        <v>1</v>
      </c>
      <c r="W60" s="12">
        <f t="shared" si="8"/>
        <v>1.67</v>
      </c>
      <c r="X60" s="96"/>
      <c r="Y60" s="119"/>
      <c r="Z60" s="118"/>
    </row>
    <row r="61" spans="1:26" s="9" customFormat="1" ht="43.5" customHeight="1">
      <c r="A61" s="23" t="s">
        <v>114</v>
      </c>
      <c r="B61" s="20">
        <v>1.67</v>
      </c>
      <c r="C61" s="21"/>
      <c r="D61" s="21"/>
      <c r="E61" s="12"/>
      <c r="F61" s="21"/>
      <c r="G61" s="21"/>
      <c r="H61" s="12" t="s">
        <v>136</v>
      </c>
      <c r="I61" s="21"/>
      <c r="J61" s="21"/>
      <c r="K61" s="12" t="s">
        <v>136</v>
      </c>
      <c r="L61" s="21">
        <v>766</v>
      </c>
      <c r="M61" s="21">
        <v>771</v>
      </c>
      <c r="N61" s="12">
        <f>L61/M61*100</f>
        <v>99.3514915693904</v>
      </c>
      <c r="O61" s="21">
        <v>99</v>
      </c>
      <c r="P61" s="20"/>
      <c r="Q61" s="20"/>
      <c r="R61" s="20"/>
      <c r="S61" s="95">
        <v>2</v>
      </c>
      <c r="T61" s="44">
        <v>0</v>
      </c>
      <c r="U61" s="95">
        <v>1</v>
      </c>
      <c r="V61" s="12">
        <f>(4/3*(S61+T61+U61))+(-1/3)</f>
        <v>3.6666666666666665</v>
      </c>
      <c r="W61" s="12">
        <f t="shared" si="8"/>
        <v>6.123333333333333</v>
      </c>
      <c r="X61" s="96"/>
      <c r="Y61" s="140" t="s">
        <v>137</v>
      </c>
      <c r="Z61" s="118"/>
    </row>
    <row r="62" spans="1:26" s="9" customFormat="1" ht="43.5" customHeight="1">
      <c r="A62" s="23" t="s">
        <v>116</v>
      </c>
      <c r="B62" s="20">
        <v>1.67</v>
      </c>
      <c r="C62" s="21"/>
      <c r="D62" s="21"/>
      <c r="E62" s="12"/>
      <c r="F62" s="21"/>
      <c r="G62" s="21"/>
      <c r="H62" s="12" t="s">
        <v>136</v>
      </c>
      <c r="I62" s="21"/>
      <c r="J62" s="21"/>
      <c r="K62" s="12" t="s">
        <v>136</v>
      </c>
      <c r="L62" s="28">
        <v>5</v>
      </c>
      <c r="M62" s="21"/>
      <c r="N62" s="11">
        <f>L62</f>
        <v>5</v>
      </c>
      <c r="O62" s="28">
        <v>4</v>
      </c>
      <c r="P62" s="20"/>
      <c r="Q62" s="20"/>
      <c r="R62" s="20"/>
      <c r="S62" s="95">
        <v>3</v>
      </c>
      <c r="T62" s="44">
        <v>0</v>
      </c>
      <c r="U62" s="95">
        <v>1</v>
      </c>
      <c r="V62" s="12">
        <f>(4/3*(S62+T62+U62))+(-1/3)</f>
        <v>5</v>
      </c>
      <c r="W62" s="12">
        <f t="shared" si="8"/>
        <v>8.35</v>
      </c>
      <c r="X62" s="96"/>
      <c r="Y62" s="140" t="s">
        <v>138</v>
      </c>
      <c r="Z62" s="118"/>
    </row>
    <row r="63" spans="1:26" s="9" customFormat="1" ht="43.5" customHeight="1">
      <c r="A63" s="23" t="s">
        <v>115</v>
      </c>
      <c r="B63" s="20">
        <v>1.67</v>
      </c>
      <c r="C63" s="21"/>
      <c r="D63" s="21"/>
      <c r="E63" s="12"/>
      <c r="F63" s="21"/>
      <c r="G63" s="21"/>
      <c r="H63" s="12" t="s">
        <v>136</v>
      </c>
      <c r="I63" s="21"/>
      <c r="J63" s="21"/>
      <c r="K63" s="12" t="s">
        <v>136</v>
      </c>
      <c r="L63" s="21">
        <v>113</v>
      </c>
      <c r="M63" s="21">
        <v>115</v>
      </c>
      <c r="N63" s="12">
        <f>L63/M63*100</f>
        <v>98.26086956521739</v>
      </c>
      <c r="O63" s="21">
        <v>95</v>
      </c>
      <c r="P63" s="20"/>
      <c r="Q63" s="20"/>
      <c r="R63" s="20"/>
      <c r="S63" s="95">
        <v>3</v>
      </c>
      <c r="T63" s="44">
        <v>0</v>
      </c>
      <c r="U63" s="95">
        <v>1</v>
      </c>
      <c r="V63" s="12">
        <f>(4/3*(S63+T63+U63))+(-1/3)</f>
        <v>5</v>
      </c>
      <c r="W63" s="12">
        <f t="shared" si="8"/>
        <v>8.35</v>
      </c>
      <c r="X63" s="96"/>
      <c r="Y63" s="140" t="s">
        <v>139</v>
      </c>
      <c r="Z63" s="118"/>
    </row>
    <row r="64" spans="1:25" s="9" customFormat="1" ht="42">
      <c r="A64" s="5" t="s">
        <v>56</v>
      </c>
      <c r="B64" s="6">
        <v>20</v>
      </c>
      <c r="C64" s="7"/>
      <c r="D64" s="7"/>
      <c r="E64" s="8"/>
      <c r="F64" s="7"/>
      <c r="G64" s="7"/>
      <c r="H64" s="8"/>
      <c r="I64" s="7"/>
      <c r="J64" s="7"/>
      <c r="K64" s="8"/>
      <c r="L64" s="7"/>
      <c r="M64" s="7"/>
      <c r="N64" s="8"/>
      <c r="O64" s="7"/>
      <c r="P64" s="6"/>
      <c r="Q64" s="6"/>
      <c r="R64" s="6"/>
      <c r="S64" s="121"/>
      <c r="T64" s="121"/>
      <c r="U64" s="121"/>
      <c r="V64" s="123"/>
      <c r="W64" s="116">
        <f>SUM(W65:W66)</f>
        <v>90</v>
      </c>
      <c r="X64" s="93">
        <f>W64/B64</f>
        <v>4.5</v>
      </c>
      <c r="Y64" s="94">
        <f>W64/B64</f>
        <v>4.5</v>
      </c>
    </row>
    <row r="65" spans="1:26" s="9" customFormat="1" ht="41.25" customHeight="1">
      <c r="A65" s="23" t="s">
        <v>57</v>
      </c>
      <c r="B65" s="20">
        <v>10</v>
      </c>
      <c r="C65" s="59">
        <v>5</v>
      </c>
      <c r="D65" s="21"/>
      <c r="E65" s="12">
        <v>5</v>
      </c>
      <c r="F65" s="59">
        <v>5</v>
      </c>
      <c r="G65" s="21"/>
      <c r="H65" s="141">
        <v>5</v>
      </c>
      <c r="I65" s="59">
        <v>5</v>
      </c>
      <c r="J65" s="59"/>
      <c r="K65" s="141">
        <v>5</v>
      </c>
      <c r="L65" s="21">
        <v>5</v>
      </c>
      <c r="M65" s="21"/>
      <c r="N65" s="12">
        <v>5</v>
      </c>
      <c r="O65" s="120">
        <v>5</v>
      </c>
      <c r="P65" s="20"/>
      <c r="Q65" s="20"/>
      <c r="R65" s="20"/>
      <c r="S65" s="95">
        <v>3</v>
      </c>
      <c r="T65" s="95">
        <v>1</v>
      </c>
      <c r="U65" s="95">
        <v>1</v>
      </c>
      <c r="V65" s="11">
        <f>SUM(S65:U65)</f>
        <v>5</v>
      </c>
      <c r="W65" s="12">
        <f>(B65)*V65</f>
        <v>50</v>
      </c>
      <c r="X65" s="96"/>
      <c r="Y65" s="125" t="s">
        <v>61</v>
      </c>
      <c r="Z65" s="118"/>
    </row>
    <row r="66" spans="1:26" s="9" customFormat="1" ht="42">
      <c r="A66" s="23" t="s">
        <v>58</v>
      </c>
      <c r="B66" s="20">
        <v>10</v>
      </c>
      <c r="C66" s="25">
        <v>5</v>
      </c>
      <c r="D66" s="21"/>
      <c r="E66" s="24">
        <v>5</v>
      </c>
      <c r="F66" s="25">
        <v>5</v>
      </c>
      <c r="G66" s="21"/>
      <c r="H66" s="24">
        <v>5</v>
      </c>
      <c r="I66" s="25">
        <v>5</v>
      </c>
      <c r="J66" s="25"/>
      <c r="K66" s="24">
        <v>5</v>
      </c>
      <c r="L66" s="25">
        <v>4</v>
      </c>
      <c r="M66" s="25"/>
      <c r="N66" s="24">
        <v>4</v>
      </c>
      <c r="O66" s="120">
        <v>5</v>
      </c>
      <c r="P66" s="20"/>
      <c r="Q66" s="20"/>
      <c r="R66" s="20"/>
      <c r="S66" s="95">
        <v>3</v>
      </c>
      <c r="T66" s="95">
        <v>1</v>
      </c>
      <c r="U66" s="95">
        <v>0</v>
      </c>
      <c r="V66" s="11">
        <f>SUM(S66:U66)</f>
        <v>4</v>
      </c>
      <c r="W66" s="12">
        <f>(B66)*V66</f>
        <v>40</v>
      </c>
      <c r="X66" s="96"/>
      <c r="Y66" s="119"/>
      <c r="Z66" s="118"/>
    </row>
    <row r="67" spans="1:26" s="9" customFormat="1" ht="42">
      <c r="A67" s="23" t="s">
        <v>117</v>
      </c>
      <c r="B67" s="44">
        <v>0</v>
      </c>
      <c r="C67" s="25"/>
      <c r="D67" s="21"/>
      <c r="E67" s="24"/>
      <c r="F67" s="25"/>
      <c r="G67" s="21"/>
      <c r="H67" s="24">
        <v>1</v>
      </c>
      <c r="I67" s="25"/>
      <c r="J67" s="25"/>
      <c r="K67" s="24">
        <v>1</v>
      </c>
      <c r="L67" s="142">
        <v>0</v>
      </c>
      <c r="M67" s="142">
        <v>0</v>
      </c>
      <c r="N67" s="143">
        <v>1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26">
        <f>SUM(S67:U67)</f>
        <v>0</v>
      </c>
      <c r="W67" s="26">
        <v>0</v>
      </c>
      <c r="X67" s="96"/>
      <c r="Y67" s="119"/>
      <c r="Z67" s="118"/>
    </row>
    <row r="68" spans="1:26" s="71" customFormat="1" ht="38.25" customHeight="1">
      <c r="A68" s="66" t="s">
        <v>140</v>
      </c>
      <c r="B68" s="67">
        <f>B36+B37+B51+B64</f>
        <v>160</v>
      </c>
      <c r="C68" s="68"/>
      <c r="D68" s="68"/>
      <c r="E68" s="69"/>
      <c r="F68" s="68"/>
      <c r="G68" s="68"/>
      <c r="H68" s="69"/>
      <c r="I68" s="68"/>
      <c r="J68" s="68"/>
      <c r="K68" s="69"/>
      <c r="L68" s="68"/>
      <c r="M68" s="68"/>
      <c r="N68" s="69"/>
      <c r="O68" s="68"/>
      <c r="P68" s="70"/>
      <c r="Q68" s="70"/>
      <c r="R68" s="70"/>
      <c r="S68" s="127"/>
      <c r="T68" s="127"/>
      <c r="U68" s="127"/>
      <c r="V68" s="127"/>
      <c r="W68" s="128" t="s">
        <v>61</v>
      </c>
      <c r="X68" s="129"/>
      <c r="Y68" s="130">
        <f>(W5+W14+W22+W31+W37+W51+W64)/B68</f>
        <v>4.057645833333334</v>
      </c>
      <c r="Z68" s="131"/>
    </row>
    <row r="69" spans="1:25" s="9" customFormat="1" ht="42">
      <c r="A69" s="5" t="s">
        <v>118</v>
      </c>
      <c r="B69" s="6">
        <f>SUM(B70:B72)</f>
        <v>10</v>
      </c>
      <c r="C69" s="7"/>
      <c r="D69" s="7"/>
      <c r="E69" s="8"/>
      <c r="F69" s="7"/>
      <c r="G69" s="7"/>
      <c r="H69" s="8"/>
      <c r="I69" s="7"/>
      <c r="J69" s="7"/>
      <c r="K69" s="8"/>
      <c r="L69" s="7"/>
      <c r="M69" s="7"/>
      <c r="N69" s="8"/>
      <c r="O69" s="7"/>
      <c r="P69" s="6"/>
      <c r="Q69" s="6"/>
      <c r="R69" s="6"/>
      <c r="S69" s="121"/>
      <c r="T69" s="121"/>
      <c r="U69" s="121"/>
      <c r="V69" s="123"/>
      <c r="W69" s="116">
        <f>SUM(W70:W72)</f>
        <v>27.773333333333333</v>
      </c>
      <c r="X69" s="93">
        <f>W69/B69</f>
        <v>2.7773333333333334</v>
      </c>
      <c r="Y69" s="94">
        <f>W69/B69</f>
        <v>2.7773333333333334</v>
      </c>
    </row>
    <row r="70" spans="1:26" s="9" customFormat="1" ht="105">
      <c r="A70" s="23" t="s">
        <v>119</v>
      </c>
      <c r="B70" s="20">
        <v>3.34</v>
      </c>
      <c r="C70" s="25"/>
      <c r="D70" s="21"/>
      <c r="E70" s="24"/>
      <c r="F70" s="25"/>
      <c r="G70" s="21"/>
      <c r="H70" s="24" t="s">
        <v>136</v>
      </c>
      <c r="I70" s="25"/>
      <c r="J70" s="25"/>
      <c r="K70" s="24" t="s">
        <v>136</v>
      </c>
      <c r="L70" s="25">
        <v>66</v>
      </c>
      <c r="M70" s="25">
        <v>181</v>
      </c>
      <c r="N70" s="24">
        <f>L70/M70*100</f>
        <v>36.46408839779006</v>
      </c>
      <c r="O70" s="120">
        <v>30</v>
      </c>
      <c r="P70" s="20"/>
      <c r="Q70" s="20"/>
      <c r="R70" s="20"/>
      <c r="S70" s="95">
        <v>1</v>
      </c>
      <c r="T70" s="44">
        <v>0</v>
      </c>
      <c r="U70" s="95">
        <v>1</v>
      </c>
      <c r="V70" s="12">
        <f>(4/3*(S70+T70+U70))+(-1/3)</f>
        <v>2.333333333333333</v>
      </c>
      <c r="W70" s="12">
        <f>(B70)*V70</f>
        <v>7.793333333333332</v>
      </c>
      <c r="X70" s="96"/>
      <c r="Y70" s="144" t="s">
        <v>71</v>
      </c>
      <c r="Z70" s="118"/>
    </row>
    <row r="71" spans="1:26" s="9" customFormat="1" ht="84">
      <c r="A71" s="46" t="s">
        <v>120</v>
      </c>
      <c r="B71" s="45">
        <v>3.33</v>
      </c>
      <c r="C71" s="25"/>
      <c r="D71" s="21"/>
      <c r="E71" s="24"/>
      <c r="F71" s="25"/>
      <c r="G71" s="21"/>
      <c r="H71" s="24" t="s">
        <v>136</v>
      </c>
      <c r="I71" s="25"/>
      <c r="J71" s="25"/>
      <c r="K71" s="24" t="s">
        <v>136</v>
      </c>
      <c r="L71" s="25">
        <v>15</v>
      </c>
      <c r="M71" s="25"/>
      <c r="N71" s="24">
        <f>L71</f>
        <v>15</v>
      </c>
      <c r="O71" s="120">
        <v>5</v>
      </c>
      <c r="P71" s="20"/>
      <c r="Q71" s="20"/>
      <c r="R71" s="20"/>
      <c r="S71" s="95">
        <v>3</v>
      </c>
      <c r="T71" s="44">
        <v>0</v>
      </c>
      <c r="U71" s="95">
        <v>1</v>
      </c>
      <c r="V71" s="12">
        <f>(4/3*(S71+T71+U71))+(-1/3)</f>
        <v>5</v>
      </c>
      <c r="W71" s="12">
        <f>(B71)*V71</f>
        <v>16.65</v>
      </c>
      <c r="X71" s="96"/>
      <c r="Y71" s="119"/>
      <c r="Z71" s="118"/>
    </row>
    <row r="72" spans="1:26" s="9" customFormat="1" ht="84">
      <c r="A72" s="145" t="s">
        <v>121</v>
      </c>
      <c r="B72" s="146">
        <v>3.33</v>
      </c>
      <c r="C72" s="74"/>
      <c r="D72" s="59"/>
      <c r="E72" s="75"/>
      <c r="F72" s="74"/>
      <c r="G72" s="59"/>
      <c r="H72" s="24" t="s">
        <v>136</v>
      </c>
      <c r="I72" s="74"/>
      <c r="J72" s="74"/>
      <c r="K72" s="24" t="s">
        <v>136</v>
      </c>
      <c r="L72" s="74">
        <v>1</v>
      </c>
      <c r="M72" s="74"/>
      <c r="N72" s="75">
        <f>L72</f>
        <v>1</v>
      </c>
      <c r="O72" s="147">
        <v>3</v>
      </c>
      <c r="P72" s="61"/>
      <c r="Q72" s="61"/>
      <c r="R72" s="61"/>
      <c r="S72" s="148">
        <v>1</v>
      </c>
      <c r="T72" s="58">
        <v>0</v>
      </c>
      <c r="U72" s="148">
        <v>0</v>
      </c>
      <c r="V72" s="12">
        <f>(4/3*(S72+T72+U72))+(-1/3)</f>
        <v>1</v>
      </c>
      <c r="W72" s="141">
        <f>(B72)*V72</f>
        <v>3.33</v>
      </c>
      <c r="X72" s="96"/>
      <c r="Y72" s="119"/>
      <c r="Z72" s="118"/>
    </row>
    <row r="73" spans="1:25" s="9" customFormat="1" ht="21">
      <c r="A73" s="52" t="s">
        <v>122</v>
      </c>
      <c r="B73" s="53">
        <f>SUM(B74:B85)</f>
        <v>10</v>
      </c>
      <c r="C73" s="54"/>
      <c r="D73" s="54"/>
      <c r="E73" s="55"/>
      <c r="F73" s="54"/>
      <c r="G73" s="54"/>
      <c r="H73" s="55"/>
      <c r="I73" s="54"/>
      <c r="J73" s="54"/>
      <c r="K73" s="55"/>
      <c r="L73" s="54"/>
      <c r="M73" s="54"/>
      <c r="N73" s="55"/>
      <c r="O73" s="54"/>
      <c r="P73" s="56"/>
      <c r="Q73" s="56"/>
      <c r="R73" s="56"/>
      <c r="S73" s="149"/>
      <c r="T73" s="149"/>
      <c r="U73" s="149"/>
      <c r="V73" s="150"/>
      <c r="W73" s="151">
        <f>SUM(W74:W85)</f>
        <v>40</v>
      </c>
      <c r="X73" s="93">
        <f>W73/B73</f>
        <v>4</v>
      </c>
      <c r="Y73" s="94">
        <f>W73/B73</f>
        <v>4</v>
      </c>
    </row>
    <row r="74" spans="1:26" s="9" customFormat="1" ht="44.25" customHeight="1">
      <c r="A74" s="49" t="s">
        <v>135</v>
      </c>
      <c r="B74" s="50">
        <v>0</v>
      </c>
      <c r="C74" s="25"/>
      <c r="D74" s="25"/>
      <c r="E74" s="24"/>
      <c r="F74" s="25"/>
      <c r="G74" s="25"/>
      <c r="H74" s="24"/>
      <c r="I74" s="25"/>
      <c r="J74" s="25"/>
      <c r="K74" s="24"/>
      <c r="L74" s="25">
        <v>15</v>
      </c>
      <c r="M74" s="25">
        <v>190</v>
      </c>
      <c r="N74" s="24">
        <f>L74/M74*100</f>
        <v>7.894736842105263</v>
      </c>
      <c r="O74" s="152"/>
      <c r="P74" s="51"/>
      <c r="Q74" s="51"/>
      <c r="R74" s="51"/>
      <c r="S74" s="153">
        <v>0</v>
      </c>
      <c r="T74" s="154"/>
      <c r="U74" s="154"/>
      <c r="V74" s="143">
        <f>SUM(S74:U74)</f>
        <v>0</v>
      </c>
      <c r="W74" s="143">
        <f>(B74)*V74</f>
        <v>0</v>
      </c>
      <c r="X74" s="96"/>
      <c r="Y74" s="144" t="s">
        <v>61</v>
      </c>
      <c r="Z74" s="118"/>
    </row>
    <row r="75" spans="1:26" s="9" customFormat="1" ht="21">
      <c r="A75" s="47" t="s">
        <v>123</v>
      </c>
      <c r="B75" s="48">
        <v>0</v>
      </c>
      <c r="C75" s="25"/>
      <c r="D75" s="21"/>
      <c r="E75" s="24"/>
      <c r="F75" s="25"/>
      <c r="G75" s="21"/>
      <c r="H75" s="24"/>
      <c r="I75" s="25"/>
      <c r="J75" s="25"/>
      <c r="K75" s="24"/>
      <c r="L75" s="25">
        <v>0</v>
      </c>
      <c r="M75" s="25">
        <v>0</v>
      </c>
      <c r="N75" s="24">
        <v>0</v>
      </c>
      <c r="O75" s="120"/>
      <c r="P75" s="20"/>
      <c r="Q75" s="20"/>
      <c r="R75" s="20"/>
      <c r="S75" s="44">
        <v>0</v>
      </c>
      <c r="T75" s="95"/>
      <c r="U75" s="95"/>
      <c r="V75" s="26">
        <f aca="true" t="shared" si="10" ref="V75:V85">SUM(S75:U75)</f>
        <v>0</v>
      </c>
      <c r="W75" s="26">
        <f aca="true" t="shared" si="11" ref="W75:W85">(B75)*V75</f>
        <v>0</v>
      </c>
      <c r="X75" s="96"/>
      <c r="Y75" s="119"/>
      <c r="Z75" s="118"/>
    </row>
    <row r="76" spans="1:26" s="9" customFormat="1" ht="21">
      <c r="A76" s="47" t="s">
        <v>124</v>
      </c>
      <c r="B76" s="48">
        <v>0</v>
      </c>
      <c r="C76" s="25"/>
      <c r="D76" s="21"/>
      <c r="E76" s="24"/>
      <c r="F76" s="25"/>
      <c r="G76" s="21"/>
      <c r="H76" s="24"/>
      <c r="I76" s="25"/>
      <c r="J76" s="25"/>
      <c r="K76" s="24"/>
      <c r="L76" s="25">
        <v>26</v>
      </c>
      <c r="M76" s="25"/>
      <c r="N76" s="24">
        <f>L76</f>
        <v>26</v>
      </c>
      <c r="O76" s="120"/>
      <c r="P76" s="20"/>
      <c r="Q76" s="20"/>
      <c r="R76" s="20"/>
      <c r="S76" s="44">
        <v>0</v>
      </c>
      <c r="T76" s="95"/>
      <c r="U76" s="95"/>
      <c r="V76" s="26">
        <f t="shared" si="10"/>
        <v>0</v>
      </c>
      <c r="W76" s="26">
        <f t="shared" si="11"/>
        <v>0</v>
      </c>
      <c r="X76" s="96"/>
      <c r="Y76" s="119"/>
      <c r="Z76" s="118"/>
    </row>
    <row r="77" spans="1:26" s="9" customFormat="1" ht="63">
      <c r="A77" s="47" t="s">
        <v>125</v>
      </c>
      <c r="B77" s="48">
        <v>0</v>
      </c>
      <c r="C77" s="25"/>
      <c r="D77" s="21"/>
      <c r="E77" s="24"/>
      <c r="F77" s="25"/>
      <c r="G77" s="21"/>
      <c r="H77" s="24"/>
      <c r="I77" s="25"/>
      <c r="J77" s="25"/>
      <c r="K77" s="24"/>
      <c r="L77" s="25">
        <v>4</v>
      </c>
      <c r="M77" s="25"/>
      <c r="N77" s="24">
        <f aca="true" t="shared" si="12" ref="N77:N85">L77</f>
        <v>4</v>
      </c>
      <c r="O77" s="120"/>
      <c r="P77" s="20"/>
      <c r="Q77" s="20"/>
      <c r="R77" s="20"/>
      <c r="S77" s="44">
        <v>0</v>
      </c>
      <c r="T77" s="95"/>
      <c r="U77" s="95"/>
      <c r="V77" s="26">
        <f t="shared" si="10"/>
        <v>0</v>
      </c>
      <c r="W77" s="26">
        <f t="shared" si="11"/>
        <v>0</v>
      </c>
      <c r="X77" s="96"/>
      <c r="Y77" s="119"/>
      <c r="Z77" s="118"/>
    </row>
    <row r="78" spans="1:26" s="9" customFormat="1" ht="42">
      <c r="A78" s="47" t="s">
        <v>126</v>
      </c>
      <c r="B78" s="48">
        <v>0</v>
      </c>
      <c r="C78" s="25"/>
      <c r="D78" s="21"/>
      <c r="E78" s="24"/>
      <c r="F78" s="25"/>
      <c r="G78" s="21"/>
      <c r="H78" s="24"/>
      <c r="I78" s="25"/>
      <c r="J78" s="25"/>
      <c r="K78" s="24"/>
      <c r="L78" s="25">
        <v>15</v>
      </c>
      <c r="M78" s="25"/>
      <c r="N78" s="24">
        <f t="shared" si="12"/>
        <v>15</v>
      </c>
      <c r="O78" s="120"/>
      <c r="P78" s="20"/>
      <c r="Q78" s="20"/>
      <c r="R78" s="20"/>
      <c r="S78" s="44">
        <v>0</v>
      </c>
      <c r="T78" s="95"/>
      <c r="U78" s="95"/>
      <c r="V78" s="26">
        <f t="shared" si="10"/>
        <v>0</v>
      </c>
      <c r="W78" s="26">
        <f t="shared" si="11"/>
        <v>0</v>
      </c>
      <c r="X78" s="96"/>
      <c r="Y78" s="119"/>
      <c r="Z78" s="118"/>
    </row>
    <row r="79" spans="1:26" s="9" customFormat="1" ht="42">
      <c r="A79" s="47" t="s">
        <v>127</v>
      </c>
      <c r="B79" s="48">
        <v>0</v>
      </c>
      <c r="C79" s="25"/>
      <c r="D79" s="21"/>
      <c r="E79" s="24"/>
      <c r="F79" s="25"/>
      <c r="G79" s="21"/>
      <c r="H79" s="24"/>
      <c r="I79" s="25"/>
      <c r="J79" s="25"/>
      <c r="K79" s="24"/>
      <c r="L79" s="25">
        <v>74</v>
      </c>
      <c r="M79" s="25"/>
      <c r="N79" s="24">
        <f t="shared" si="12"/>
        <v>74</v>
      </c>
      <c r="O79" s="120"/>
      <c r="P79" s="20"/>
      <c r="Q79" s="20"/>
      <c r="R79" s="20"/>
      <c r="S79" s="44">
        <v>0</v>
      </c>
      <c r="T79" s="95"/>
      <c r="U79" s="95"/>
      <c r="V79" s="26">
        <f t="shared" si="10"/>
        <v>0</v>
      </c>
      <c r="W79" s="26">
        <f t="shared" si="11"/>
        <v>0</v>
      </c>
      <c r="X79" s="96"/>
      <c r="Y79" s="119"/>
      <c r="Z79" s="118"/>
    </row>
    <row r="80" spans="1:26" s="9" customFormat="1" ht="63">
      <c r="A80" s="47" t="s">
        <v>128</v>
      </c>
      <c r="B80" s="48">
        <v>0</v>
      </c>
      <c r="C80" s="25"/>
      <c r="D80" s="21"/>
      <c r="E80" s="24"/>
      <c r="F80" s="25"/>
      <c r="G80" s="21"/>
      <c r="H80" s="24"/>
      <c r="I80" s="25"/>
      <c r="J80" s="25"/>
      <c r="K80" s="24"/>
      <c r="L80" s="25">
        <v>0</v>
      </c>
      <c r="M80" s="25"/>
      <c r="N80" s="24">
        <f t="shared" si="12"/>
        <v>0</v>
      </c>
      <c r="O80" s="120"/>
      <c r="P80" s="20"/>
      <c r="Q80" s="20"/>
      <c r="R80" s="20"/>
      <c r="S80" s="44">
        <v>0</v>
      </c>
      <c r="T80" s="95"/>
      <c r="U80" s="95"/>
      <c r="V80" s="26">
        <f t="shared" si="10"/>
        <v>0</v>
      </c>
      <c r="W80" s="26">
        <f t="shared" si="11"/>
        <v>0</v>
      </c>
      <c r="X80" s="96"/>
      <c r="Y80" s="119"/>
      <c r="Z80" s="118"/>
    </row>
    <row r="81" spans="1:26" s="9" customFormat="1" ht="42">
      <c r="A81" s="47" t="s">
        <v>129</v>
      </c>
      <c r="B81" s="48">
        <v>0</v>
      </c>
      <c r="C81" s="25"/>
      <c r="D81" s="21"/>
      <c r="E81" s="24"/>
      <c r="F81" s="25"/>
      <c r="G81" s="21"/>
      <c r="H81" s="24"/>
      <c r="I81" s="25"/>
      <c r="J81" s="25"/>
      <c r="K81" s="24"/>
      <c r="L81" s="25">
        <v>3</v>
      </c>
      <c r="M81" s="25"/>
      <c r="N81" s="24">
        <f t="shared" si="12"/>
        <v>3</v>
      </c>
      <c r="O81" s="120"/>
      <c r="P81" s="20"/>
      <c r="Q81" s="20"/>
      <c r="R81" s="20"/>
      <c r="S81" s="44">
        <v>0</v>
      </c>
      <c r="T81" s="95"/>
      <c r="U81" s="95"/>
      <c r="V81" s="26">
        <f t="shared" si="10"/>
        <v>0</v>
      </c>
      <c r="W81" s="26">
        <f t="shared" si="11"/>
        <v>0</v>
      </c>
      <c r="X81" s="96"/>
      <c r="Y81" s="119"/>
      <c r="Z81" s="118"/>
    </row>
    <row r="82" spans="1:26" s="9" customFormat="1" ht="42">
      <c r="A82" s="47" t="s">
        <v>130</v>
      </c>
      <c r="B82" s="45">
        <v>10</v>
      </c>
      <c r="C82" s="25"/>
      <c r="D82" s="21"/>
      <c r="E82" s="24"/>
      <c r="F82" s="25">
        <v>2</v>
      </c>
      <c r="G82" s="21"/>
      <c r="H82" s="24">
        <f>F82</f>
        <v>2</v>
      </c>
      <c r="I82" s="25">
        <v>2</v>
      </c>
      <c r="J82" s="25"/>
      <c r="K82" s="24">
        <f>I82</f>
        <v>2</v>
      </c>
      <c r="L82" s="25">
        <v>4</v>
      </c>
      <c r="M82" s="25"/>
      <c r="N82" s="24">
        <f t="shared" si="12"/>
        <v>4</v>
      </c>
      <c r="O82" s="120">
        <v>3</v>
      </c>
      <c r="P82" s="20"/>
      <c r="Q82" s="20"/>
      <c r="R82" s="20"/>
      <c r="S82" s="95">
        <v>2</v>
      </c>
      <c r="T82" s="95">
        <v>1</v>
      </c>
      <c r="U82" s="95">
        <v>1</v>
      </c>
      <c r="V82" s="11">
        <f t="shared" si="10"/>
        <v>4</v>
      </c>
      <c r="W82" s="12">
        <f t="shared" si="11"/>
        <v>40</v>
      </c>
      <c r="X82" s="96"/>
      <c r="Y82" s="119"/>
      <c r="Z82" s="118"/>
    </row>
    <row r="83" spans="1:26" s="9" customFormat="1" ht="42">
      <c r="A83" s="47" t="s">
        <v>131</v>
      </c>
      <c r="B83" s="48">
        <v>0</v>
      </c>
      <c r="C83" s="25"/>
      <c r="D83" s="21"/>
      <c r="E83" s="24"/>
      <c r="F83" s="25"/>
      <c r="G83" s="21"/>
      <c r="H83" s="24"/>
      <c r="I83" s="25"/>
      <c r="J83" s="25"/>
      <c r="K83" s="24"/>
      <c r="L83" s="25">
        <v>2</v>
      </c>
      <c r="M83" s="25"/>
      <c r="N83" s="24">
        <f t="shared" si="12"/>
        <v>2</v>
      </c>
      <c r="O83" s="120"/>
      <c r="P83" s="20"/>
      <c r="Q83" s="20"/>
      <c r="R83" s="20"/>
      <c r="S83" s="44">
        <v>0</v>
      </c>
      <c r="T83" s="95"/>
      <c r="U83" s="95"/>
      <c r="V83" s="26">
        <f t="shared" si="10"/>
        <v>0</v>
      </c>
      <c r="W83" s="26">
        <f t="shared" si="11"/>
        <v>0</v>
      </c>
      <c r="X83" s="96"/>
      <c r="Y83" s="119"/>
      <c r="Z83" s="118"/>
    </row>
    <row r="84" spans="1:26" s="9" customFormat="1" ht="21">
      <c r="A84" s="47" t="s">
        <v>132</v>
      </c>
      <c r="B84" s="48">
        <v>0</v>
      </c>
      <c r="C84" s="25"/>
      <c r="D84" s="21"/>
      <c r="E84" s="24"/>
      <c r="F84" s="25"/>
      <c r="G84" s="21"/>
      <c r="H84" s="24"/>
      <c r="I84" s="25"/>
      <c r="J84" s="25"/>
      <c r="K84" s="24"/>
      <c r="L84" s="25">
        <v>14</v>
      </c>
      <c r="M84" s="25"/>
      <c r="N84" s="24">
        <f t="shared" si="12"/>
        <v>14</v>
      </c>
      <c r="O84" s="120"/>
      <c r="P84" s="20"/>
      <c r="Q84" s="20"/>
      <c r="R84" s="20"/>
      <c r="S84" s="44">
        <v>0</v>
      </c>
      <c r="T84" s="95"/>
      <c r="U84" s="95"/>
      <c r="V84" s="26">
        <f t="shared" si="10"/>
        <v>0</v>
      </c>
      <c r="W84" s="26">
        <f t="shared" si="11"/>
        <v>0</v>
      </c>
      <c r="X84" s="96"/>
      <c r="Y84" s="119"/>
      <c r="Z84" s="118"/>
    </row>
    <row r="85" spans="1:26" s="9" customFormat="1" ht="42.75" thickBot="1">
      <c r="A85" s="72" t="s">
        <v>133</v>
      </c>
      <c r="B85" s="73">
        <v>0</v>
      </c>
      <c r="C85" s="74"/>
      <c r="D85" s="59"/>
      <c r="E85" s="75"/>
      <c r="F85" s="74"/>
      <c r="G85" s="59"/>
      <c r="H85" s="75"/>
      <c r="I85" s="74"/>
      <c r="J85" s="74"/>
      <c r="K85" s="75"/>
      <c r="L85" s="74">
        <v>7</v>
      </c>
      <c r="M85" s="74"/>
      <c r="N85" s="75">
        <f t="shared" si="12"/>
        <v>7</v>
      </c>
      <c r="O85" s="147"/>
      <c r="P85" s="61"/>
      <c r="Q85" s="61"/>
      <c r="R85" s="61"/>
      <c r="S85" s="58">
        <v>0</v>
      </c>
      <c r="T85" s="148"/>
      <c r="U85" s="148"/>
      <c r="V85" s="126">
        <f t="shared" si="10"/>
        <v>0</v>
      </c>
      <c r="W85" s="126">
        <f t="shared" si="11"/>
        <v>0</v>
      </c>
      <c r="X85" s="96"/>
      <c r="Y85" s="119"/>
      <c r="Z85" s="118"/>
    </row>
    <row r="86" spans="1:26" s="81" customFormat="1" ht="32.25" customHeight="1" thickBot="1">
      <c r="A86" s="82" t="s">
        <v>134</v>
      </c>
      <c r="B86" s="83">
        <f>B68+B69+B73</f>
        <v>180</v>
      </c>
      <c r="C86" s="78"/>
      <c r="D86" s="78"/>
      <c r="E86" s="78"/>
      <c r="F86" s="78"/>
      <c r="G86" s="78"/>
      <c r="H86" s="78"/>
      <c r="I86" s="79"/>
      <c r="J86" s="79"/>
      <c r="K86" s="78"/>
      <c r="L86" s="79"/>
      <c r="M86" s="79"/>
      <c r="N86" s="78"/>
      <c r="O86" s="80"/>
      <c r="P86" s="80"/>
      <c r="Q86" s="80"/>
      <c r="R86" s="80"/>
      <c r="S86" s="80"/>
      <c r="T86" s="80"/>
      <c r="U86" s="80"/>
      <c r="V86" s="80"/>
      <c r="W86" s="155" t="s">
        <v>61</v>
      </c>
      <c r="X86" s="156"/>
      <c r="Y86" s="180">
        <f>(W5+W14+W22+W31+W37+W51+W64+W69+W73)/B86</f>
        <v>3.9833148148148148</v>
      </c>
      <c r="Z86" s="157"/>
    </row>
    <row r="87" spans="1:33" s="3" customFormat="1" ht="21">
      <c r="A87" s="29" t="s">
        <v>87</v>
      </c>
      <c r="B87" s="13"/>
      <c r="C87" s="13"/>
      <c r="D87" s="13"/>
      <c r="E87" s="13"/>
      <c r="F87" s="13"/>
      <c r="G87" s="13"/>
      <c r="H87" s="13"/>
      <c r="I87" s="14"/>
      <c r="J87" s="14"/>
      <c r="K87" s="13"/>
      <c r="L87" s="14"/>
      <c r="M87" s="14"/>
      <c r="N87" s="13"/>
      <c r="O87" s="77"/>
      <c r="P87" s="76" t="s">
        <v>100</v>
      </c>
      <c r="Q87" s="77" t="s">
        <v>101</v>
      </c>
      <c r="R87" s="13"/>
      <c r="S87" s="13"/>
      <c r="T87" s="13"/>
      <c r="U87" s="13"/>
      <c r="V87" s="13"/>
      <c r="W87" s="13"/>
      <c r="X87" s="13"/>
      <c r="Y87" s="158"/>
      <c r="Z87" s="159"/>
      <c r="AA87" s="13"/>
      <c r="AB87" s="13"/>
      <c r="AC87" s="13"/>
      <c r="AD87" s="13"/>
      <c r="AE87" s="13"/>
      <c r="AF87" s="13"/>
      <c r="AG87" s="13"/>
    </row>
    <row r="88" spans="1:26" s="3" customFormat="1" ht="21">
      <c r="A88" s="85" t="s">
        <v>88</v>
      </c>
      <c r="I88" s="16"/>
      <c r="J88" s="16"/>
      <c r="L88" s="16"/>
      <c r="M88" s="16"/>
      <c r="O88" s="160"/>
      <c r="P88" s="36"/>
      <c r="Q88" s="37"/>
      <c r="R88" s="38"/>
      <c r="S88" s="161"/>
      <c r="T88" s="38"/>
      <c r="U88" s="38"/>
      <c r="V88" s="162"/>
      <c r="W88" s="163"/>
      <c r="X88" s="1"/>
      <c r="Y88" s="108"/>
      <c r="Z88" s="115"/>
    </row>
    <row r="89" spans="1:26" s="3" customFormat="1" ht="21">
      <c r="A89" s="84" t="s">
        <v>94</v>
      </c>
      <c r="I89" s="16"/>
      <c r="J89" s="16"/>
      <c r="L89" s="16"/>
      <c r="M89" s="16"/>
      <c r="O89" s="160"/>
      <c r="P89" s="39"/>
      <c r="Q89" s="40"/>
      <c r="R89" s="38"/>
      <c r="S89" s="38"/>
      <c r="T89" s="38"/>
      <c r="U89" s="38"/>
      <c r="V89" s="162"/>
      <c r="W89" s="163"/>
      <c r="X89" s="1"/>
      <c r="Y89" s="108"/>
      <c r="Z89" s="115"/>
    </row>
    <row r="90" spans="1:26" s="3" customFormat="1" ht="21">
      <c r="A90" s="30" t="s">
        <v>95</v>
      </c>
      <c r="I90" s="16"/>
      <c r="J90" s="16"/>
      <c r="L90" s="16"/>
      <c r="M90" s="16"/>
      <c r="O90" s="164"/>
      <c r="P90" s="39"/>
      <c r="Q90" s="40"/>
      <c r="R90" s="165"/>
      <c r="S90" s="165"/>
      <c r="T90" s="165"/>
      <c r="U90" s="165"/>
      <c r="V90" s="166"/>
      <c r="W90" s="167"/>
      <c r="X90" s="1"/>
      <c r="Y90" s="108"/>
      <c r="Z90" s="115"/>
    </row>
    <row r="91" spans="1:26" s="3" customFormat="1" ht="21">
      <c r="A91" s="30" t="s">
        <v>96</v>
      </c>
      <c r="I91" s="16"/>
      <c r="J91" s="16"/>
      <c r="L91" s="16"/>
      <c r="M91" s="16"/>
      <c r="O91" s="160"/>
      <c r="P91" s="36"/>
      <c r="Q91" s="37"/>
      <c r="R91" s="38"/>
      <c r="S91" s="38"/>
      <c r="T91" s="38"/>
      <c r="U91" s="38"/>
      <c r="V91" s="162"/>
      <c r="W91" s="163"/>
      <c r="X91" s="1"/>
      <c r="Y91" s="108"/>
      <c r="Z91" s="115"/>
    </row>
    <row r="92" spans="1:26" s="3" customFormat="1" ht="21">
      <c r="A92" s="30" t="s">
        <v>141</v>
      </c>
      <c r="I92" s="16"/>
      <c r="J92" s="16"/>
      <c r="L92" s="16"/>
      <c r="M92" s="16"/>
      <c r="O92" s="160"/>
      <c r="P92" s="36"/>
      <c r="Q92" s="37"/>
      <c r="R92" s="38"/>
      <c r="S92" s="38"/>
      <c r="T92" s="38"/>
      <c r="U92" s="38"/>
      <c r="V92" s="162"/>
      <c r="W92" s="163"/>
      <c r="X92" s="1"/>
      <c r="Y92" s="108"/>
      <c r="Z92" s="115"/>
    </row>
    <row r="93" spans="1:26" s="3" customFormat="1" ht="21">
      <c r="A93" s="30" t="s">
        <v>97</v>
      </c>
      <c r="I93" s="16"/>
      <c r="J93" s="16"/>
      <c r="L93" s="16"/>
      <c r="M93" s="16"/>
      <c r="O93" s="160"/>
      <c r="P93" s="39"/>
      <c r="Q93" s="40"/>
      <c r="R93" s="38"/>
      <c r="S93" s="38"/>
      <c r="T93" s="38"/>
      <c r="U93" s="38"/>
      <c r="V93" s="162"/>
      <c r="W93" s="163"/>
      <c r="X93" s="1"/>
      <c r="Y93" s="108"/>
      <c r="Z93" s="115"/>
    </row>
    <row r="94" spans="1:26" s="3" customFormat="1" ht="21">
      <c r="A94" s="30" t="s">
        <v>98</v>
      </c>
      <c r="I94" s="16"/>
      <c r="J94" s="16"/>
      <c r="L94" s="16"/>
      <c r="M94" s="16"/>
      <c r="O94" s="40"/>
      <c r="P94" s="40"/>
      <c r="Q94" s="40"/>
      <c r="R94" s="168"/>
      <c r="S94" s="168"/>
      <c r="T94" s="168"/>
      <c r="U94" s="168"/>
      <c r="V94" s="166"/>
      <c r="W94" s="167"/>
      <c r="X94" s="1"/>
      <c r="Y94" s="108"/>
      <c r="Z94" s="115"/>
    </row>
    <row r="95" spans="1:26" s="3" customFormat="1" ht="21">
      <c r="A95" s="31" t="s">
        <v>99</v>
      </c>
      <c r="I95" s="16"/>
      <c r="J95" s="16"/>
      <c r="L95" s="16"/>
      <c r="M95" s="16"/>
      <c r="O95" s="1"/>
      <c r="P95" s="1"/>
      <c r="Q95" s="1"/>
      <c r="R95" s="1"/>
      <c r="S95" s="1"/>
      <c r="T95" s="1"/>
      <c r="U95" s="1"/>
      <c r="V95" s="1"/>
      <c r="W95" s="1"/>
      <c r="X95" s="1"/>
      <c r="Y95" s="108"/>
      <c r="Z95" s="115"/>
    </row>
    <row r="96" spans="1:26" s="3" customFormat="1" ht="21">
      <c r="A96" s="15"/>
      <c r="I96" s="16"/>
      <c r="J96" s="16"/>
      <c r="L96" s="16"/>
      <c r="M96" s="16"/>
      <c r="O96" s="1"/>
      <c r="P96" s="1"/>
      <c r="Q96" s="1"/>
      <c r="R96" s="1"/>
      <c r="S96" s="1"/>
      <c r="T96" s="1"/>
      <c r="U96" s="1"/>
      <c r="V96" s="1"/>
      <c r="W96" s="1"/>
      <c r="X96" s="1"/>
      <c r="Y96" s="108"/>
      <c r="Z96" s="115"/>
    </row>
    <row r="97" spans="1:26" s="3" customFormat="1" ht="21">
      <c r="A97" s="15"/>
      <c r="I97" s="16"/>
      <c r="J97" s="16"/>
      <c r="L97" s="16"/>
      <c r="M97" s="16"/>
      <c r="O97" s="1"/>
      <c r="P97" s="1"/>
      <c r="Q97" s="1"/>
      <c r="R97" s="1"/>
      <c r="S97" s="1"/>
      <c r="T97" s="1"/>
      <c r="U97" s="1"/>
      <c r="V97" s="1"/>
      <c r="W97" s="1"/>
      <c r="X97" s="1"/>
      <c r="Y97" s="108"/>
      <c r="Z97" s="115"/>
    </row>
    <row r="98" spans="1:26" s="3" customFormat="1" ht="21">
      <c r="A98" s="15"/>
      <c r="I98" s="16"/>
      <c r="J98" s="16"/>
      <c r="L98" s="16"/>
      <c r="M98" s="16"/>
      <c r="O98" s="1"/>
      <c r="P98" s="1"/>
      <c r="Q98" s="1"/>
      <c r="R98" s="1"/>
      <c r="S98" s="1"/>
      <c r="T98" s="1"/>
      <c r="U98" s="1"/>
      <c r="V98" s="1"/>
      <c r="W98" s="1"/>
      <c r="X98" s="1"/>
      <c r="Y98" s="108"/>
      <c r="Z98" s="115"/>
    </row>
    <row r="99" spans="1:26" s="3" customFormat="1" ht="21">
      <c r="A99" s="15"/>
      <c r="I99" s="16"/>
      <c r="J99" s="16"/>
      <c r="L99" s="16"/>
      <c r="M99" s="16"/>
      <c r="O99" s="1"/>
      <c r="P99" s="1"/>
      <c r="Q99" s="1"/>
      <c r="R99" s="1"/>
      <c r="S99" s="1"/>
      <c r="T99" s="1"/>
      <c r="U99" s="1"/>
      <c r="V99" s="1"/>
      <c r="W99" s="1"/>
      <c r="X99" s="1"/>
      <c r="Y99" s="108"/>
      <c r="Z99" s="115"/>
    </row>
    <row r="100" spans="1:26" s="3" customFormat="1" ht="21">
      <c r="A100" s="15"/>
      <c r="I100" s="16"/>
      <c r="J100" s="16"/>
      <c r="L100" s="16"/>
      <c r="M100" s="16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08"/>
      <c r="Z100" s="115"/>
    </row>
    <row r="101" spans="1:26" s="3" customFormat="1" ht="21">
      <c r="A101" s="15"/>
      <c r="I101" s="16"/>
      <c r="J101" s="16"/>
      <c r="L101" s="16"/>
      <c r="M101" s="16"/>
      <c r="V101" s="113"/>
      <c r="W101" s="113"/>
      <c r="X101" s="113"/>
      <c r="Y101" s="114"/>
      <c r="Z101" s="115"/>
    </row>
    <row r="102" spans="1:26" s="3" customFormat="1" ht="21">
      <c r="A102" s="15"/>
      <c r="I102" s="16"/>
      <c r="J102" s="16"/>
      <c r="L102" s="16"/>
      <c r="M102" s="16"/>
      <c r="V102" s="113"/>
      <c r="W102" s="113"/>
      <c r="X102" s="113"/>
      <c r="Y102" s="114"/>
      <c r="Z102" s="115"/>
    </row>
    <row r="103" spans="1:26" s="3" customFormat="1" ht="21">
      <c r="A103" s="15"/>
      <c r="I103" s="16"/>
      <c r="J103" s="16"/>
      <c r="L103" s="16"/>
      <c r="M103" s="16"/>
      <c r="V103" s="113"/>
      <c r="W103" s="113"/>
      <c r="X103" s="113"/>
      <c r="Y103" s="114"/>
      <c r="Z103" s="115"/>
    </row>
    <row r="104" spans="1:26" s="3" customFormat="1" ht="21">
      <c r="A104" s="15"/>
      <c r="I104" s="16"/>
      <c r="J104" s="16"/>
      <c r="L104" s="16"/>
      <c r="M104" s="16"/>
      <c r="V104" s="113"/>
      <c r="W104" s="113"/>
      <c r="X104" s="113"/>
      <c r="Y104" s="114"/>
      <c r="Z104" s="115"/>
    </row>
  </sheetData>
  <mergeCells count="9">
    <mergeCell ref="C3:N3"/>
    <mergeCell ref="A1:W1"/>
    <mergeCell ref="A2:W2"/>
    <mergeCell ref="P3:R3"/>
    <mergeCell ref="W3:W4"/>
    <mergeCell ref="B3:B4"/>
    <mergeCell ref="A3:A4"/>
    <mergeCell ref="O3:O4"/>
    <mergeCell ref="S3:V3"/>
  </mergeCells>
  <printOptions horizontalCentered="1"/>
  <pageMargins left="0" right="0" top="0.42" bottom="0.4724409448818898" header="0.41" footer="0.1968503937007874"/>
  <pageSetup horizontalDpi="600" verticalDpi="600" orientation="landscape" paperSize="9" scale="70" r:id="rId1"/>
  <headerFooter alignWithMargins="0">
    <oddFooter>&amp;L&amp;8printed: &amp;D  &amp;T&amp;C&amp;P / &amp;N&amp;R&amp;8&amp;F   updated: &amp;D</oddFooter>
  </headerFooter>
  <rowBreaks count="4" manualBreakCount="4">
    <brk id="21" max="24" man="1"/>
    <brk id="36" max="24" man="1"/>
    <brk id="53" max="24" man="1"/>
    <brk id="6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iLLuSioN</cp:lastModifiedBy>
  <cp:lastPrinted>2007-08-19T17:13:42Z</cp:lastPrinted>
  <dcterms:created xsi:type="dcterms:W3CDTF">2006-08-14T10:10:50Z</dcterms:created>
  <dcterms:modified xsi:type="dcterms:W3CDTF">2007-08-19T17:41:39Z</dcterms:modified>
  <cp:category/>
  <cp:version/>
  <cp:contentType/>
  <cp:contentStatus/>
</cp:coreProperties>
</file>